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18"/>
  <workbookPr/>
  <mc:AlternateContent xmlns:mc="http://schemas.openxmlformats.org/markup-compatibility/2006">
    <mc:Choice Requires="x15">
      <x15ac:absPath xmlns:x15ac="http://schemas.microsoft.com/office/spreadsheetml/2010/11/ac" url="/Users/imac/Downloads/"/>
    </mc:Choice>
  </mc:AlternateContent>
  <xr:revisionPtr revIDLastSave="18" documentId="13_ncr:1_{60BC3F25-5B72-6E45-960C-486F0A25D3E4}" xr6:coauthVersionLast="47" xr6:coauthVersionMax="47" xr10:uidLastSave="{40A293BF-E94B-45DB-BD9C-BD982C1E6CFC}"/>
  <bookViews>
    <workbookView xWindow="17400" yWindow="500" windowWidth="32560" windowHeight="22000" firstSheet="1" xr2:uid="{00000000-000D-0000-FFFF-FFFF00000000}"/>
  </bookViews>
  <sheets>
    <sheet name="SUMMARY" sheetId="9" r:id="rId1"/>
    <sheet name="MERCHANDISE" sheetId="8" r:id="rId2"/>
    <sheet name="LUCA HAMERS" sheetId="6" r:id="rId3"/>
    <sheet name="SUGAR PUNCH" sheetId="5" r:id="rId4"/>
    <sheet name="ALIVEFORM" sheetId="7" r:id="rId5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8" roundtripDataChecksum="kAaWYBVStrpaYBd1gkFtWsw7DvtSICh52Mdgi/3/rv0="/>
    </ext>
  </extLst>
</workbook>
</file>

<file path=xl/calcChain.xml><?xml version="1.0" encoding="utf-8"?>
<calcChain xmlns="http://schemas.openxmlformats.org/spreadsheetml/2006/main">
  <c r="J7" i="8" l="1"/>
  <c r="P2" i="7"/>
  <c r="Q6" i="7"/>
  <c r="P6" i="7"/>
  <c r="O6" i="7"/>
  <c r="L6" i="7"/>
  <c r="K7" i="7"/>
  <c r="M8" i="8" l="1"/>
  <c r="M9" i="8"/>
  <c r="M10" i="8"/>
  <c r="M11" i="8"/>
  <c r="R6" i="7"/>
  <c r="O7" i="7"/>
  <c r="Q7" i="7" s="1"/>
  <c r="O8" i="7"/>
  <c r="Q8" i="7" s="1"/>
  <c r="O9" i="7"/>
  <c r="R9" i="7" s="1"/>
  <c r="O10" i="7"/>
  <c r="Q10" i="7" s="1"/>
  <c r="O11" i="7"/>
  <c r="Q11" i="7" s="1"/>
  <c r="O12" i="7"/>
  <c r="R12" i="7" s="1"/>
  <c r="O13" i="7"/>
  <c r="Q13" i="7" s="1"/>
  <c r="O14" i="7"/>
  <c r="Q14" i="7" s="1"/>
  <c r="L8" i="8"/>
  <c r="L10" i="8"/>
  <c r="L11" i="8"/>
  <c r="P11" i="8" s="1"/>
  <c r="F9" i="9"/>
  <c r="E9" i="9"/>
  <c r="F8" i="9"/>
  <c r="E8" i="9"/>
  <c r="G2" i="6"/>
  <c r="K11" i="8"/>
  <c r="J11" i="8"/>
  <c r="K10" i="8"/>
  <c r="J10" i="8"/>
  <c r="K9" i="8"/>
  <c r="L9" i="8" s="1"/>
  <c r="J9" i="8"/>
  <c r="J8" i="8"/>
  <c r="L7" i="8"/>
  <c r="M7" i="8" s="1"/>
  <c r="I3" i="8"/>
  <c r="H3" i="8"/>
  <c r="G3" i="8"/>
  <c r="K6" i="7"/>
  <c r="R14" i="7" l="1"/>
  <c r="Q12" i="7"/>
  <c r="Q9" i="7"/>
  <c r="R8" i="7"/>
  <c r="R11" i="7"/>
  <c r="R13" i="7"/>
  <c r="R10" i="7"/>
  <c r="R7" i="7"/>
  <c r="P10" i="8"/>
  <c r="Q10" i="8"/>
  <c r="P7" i="8"/>
  <c r="O7" i="8"/>
  <c r="Q7" i="8"/>
  <c r="P9" i="8"/>
  <c r="Q9" i="8"/>
  <c r="O9" i="8"/>
  <c r="P8" i="8"/>
  <c r="Q8" i="8"/>
  <c r="O8" i="8"/>
  <c r="O10" i="8"/>
  <c r="O11" i="8"/>
  <c r="Q11" i="8"/>
  <c r="J3" i="8"/>
  <c r="E7" i="9" s="1"/>
  <c r="K14" i="7"/>
  <c r="L14" i="7" s="1"/>
  <c r="M14" i="7" s="1"/>
  <c r="J14" i="7"/>
  <c r="P14" i="7" s="1"/>
  <c r="K13" i="7"/>
  <c r="L13" i="7" s="1"/>
  <c r="M13" i="7" s="1"/>
  <c r="J13" i="7"/>
  <c r="P13" i="7" s="1"/>
  <c r="K12" i="7"/>
  <c r="L12" i="7" s="1"/>
  <c r="M12" i="7" s="1"/>
  <c r="J12" i="7"/>
  <c r="P12" i="7" s="1"/>
  <c r="K11" i="7"/>
  <c r="L11" i="7" s="1"/>
  <c r="M11" i="7" s="1"/>
  <c r="J11" i="7"/>
  <c r="P11" i="7" s="1"/>
  <c r="K10" i="7"/>
  <c r="L10" i="7" s="1"/>
  <c r="M10" i="7" s="1"/>
  <c r="J10" i="7"/>
  <c r="P10" i="7" s="1"/>
  <c r="K9" i="7"/>
  <c r="L9" i="7" s="1"/>
  <c r="M9" i="7" s="1"/>
  <c r="J9" i="7"/>
  <c r="P9" i="7" s="1"/>
  <c r="K8" i="7"/>
  <c r="L8" i="7" s="1"/>
  <c r="M8" i="7" s="1"/>
  <c r="J8" i="7"/>
  <c r="P8" i="7" s="1"/>
  <c r="L7" i="7"/>
  <c r="M7" i="7" s="1"/>
  <c r="J7" i="7"/>
  <c r="P7" i="7" s="1"/>
  <c r="M6" i="7"/>
  <c r="J6" i="7"/>
  <c r="I2" i="7"/>
  <c r="H2" i="7"/>
  <c r="G2" i="7"/>
  <c r="L7" i="6"/>
  <c r="M7" i="6" s="1"/>
  <c r="N7" i="6" s="1"/>
  <c r="L8" i="6"/>
  <c r="M8" i="6" s="1"/>
  <c r="N8" i="6" s="1"/>
  <c r="L9" i="6"/>
  <c r="M9" i="6" s="1"/>
  <c r="N9" i="6" s="1"/>
  <c r="J2" i="6"/>
  <c r="K7" i="6"/>
  <c r="K8" i="6"/>
  <c r="P8" i="6" s="1"/>
  <c r="K9" i="6"/>
  <c r="P9" i="6" s="1"/>
  <c r="K6" i="6"/>
  <c r="P6" i="6" s="1"/>
  <c r="L6" i="6"/>
  <c r="M6" i="6" s="1"/>
  <c r="N6" i="6" s="1"/>
  <c r="I2" i="6"/>
  <c r="H2" i="6"/>
  <c r="O3" i="8" l="1"/>
  <c r="F7" i="9" s="1"/>
  <c r="F10" i="9"/>
  <c r="J2" i="7"/>
  <c r="E10" i="9" s="1"/>
  <c r="K2" i="6"/>
  <c r="P7" i="6"/>
  <c r="P2" i="6" s="1"/>
  <c r="K7" i="5" l="1"/>
  <c r="L7" i="5"/>
  <c r="M7" i="5"/>
  <c r="K8" i="5"/>
  <c r="L8" i="5" s="1"/>
  <c r="M8" i="5" s="1"/>
  <c r="K9" i="5"/>
  <c r="L9" i="5"/>
  <c r="M9" i="5"/>
  <c r="K10" i="5"/>
  <c r="L10" i="5"/>
  <c r="M10" i="5"/>
  <c r="K11" i="5"/>
  <c r="L11" i="5"/>
  <c r="M11" i="5"/>
  <c r="K12" i="5"/>
  <c r="L12" i="5"/>
  <c r="M12" i="5"/>
  <c r="K13" i="5"/>
  <c r="L13" i="5"/>
  <c r="M13" i="5"/>
  <c r="K14" i="5"/>
  <c r="L14" i="5"/>
  <c r="M14" i="5"/>
  <c r="K6" i="5"/>
  <c r="L6" i="5" s="1"/>
  <c r="M6" i="5" s="1"/>
  <c r="H2" i="5"/>
  <c r="I2" i="5"/>
  <c r="G2" i="5"/>
  <c r="J7" i="5"/>
  <c r="O7" i="5" s="1"/>
  <c r="J8" i="5"/>
  <c r="J9" i="5"/>
  <c r="J10" i="5"/>
  <c r="J11" i="5"/>
  <c r="J12" i="5"/>
  <c r="J13" i="5"/>
  <c r="J14" i="5"/>
  <c r="J6" i="5"/>
  <c r="O11" i="5" l="1"/>
  <c r="O12" i="5"/>
  <c r="O13" i="5"/>
  <c r="J2" i="5"/>
  <c r="O9" i="5"/>
  <c r="O10" i="5"/>
  <c r="O6" i="5"/>
  <c r="O14" i="5"/>
  <c r="O8" i="5"/>
  <c r="O2" i="5" l="1"/>
</calcChain>
</file>

<file path=xl/sharedStrings.xml><?xml version="1.0" encoding="utf-8"?>
<sst xmlns="http://schemas.openxmlformats.org/spreadsheetml/2006/main" count="330" uniqueCount="145">
  <si>
    <t>SABUKARU POPUP</t>
    <phoneticPr fontId="2" type="noConversion"/>
  </si>
  <si>
    <t>일정 : 5월 00일 - 00일</t>
  </si>
  <si>
    <t>(예상)</t>
    <phoneticPr fontId="2" type="noConversion"/>
  </si>
  <si>
    <t>브랜드</t>
    <phoneticPr fontId="2" type="noConversion"/>
  </si>
  <si>
    <t>거래형태</t>
    <phoneticPr fontId="2" type="noConversion"/>
  </si>
  <si>
    <t>수수료</t>
    <phoneticPr fontId="2" type="noConversion"/>
  </si>
  <si>
    <t>수량</t>
    <phoneticPr fontId="2" type="noConversion"/>
  </si>
  <si>
    <t>금액</t>
    <phoneticPr fontId="2" type="noConversion"/>
  </si>
  <si>
    <t>비고</t>
  </si>
  <si>
    <t>SABUKARU MERCHANDISE</t>
    <phoneticPr fontId="2" type="noConversion"/>
  </si>
  <si>
    <t>사입</t>
    <phoneticPr fontId="2" type="noConversion"/>
  </si>
  <si>
    <r>
      <t>cost, revenue 50%</t>
    </r>
    <r>
      <rPr>
        <sz val="11"/>
        <color theme="1"/>
        <rFont val="Malgun Gothic"/>
        <family val="2"/>
        <charset val="129"/>
      </rPr>
      <t>씩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Malgun Gothic"/>
        <family val="2"/>
        <charset val="129"/>
      </rPr>
      <t>분배</t>
    </r>
    <phoneticPr fontId="2" type="noConversion"/>
  </si>
  <si>
    <t>LUCA HAMERS</t>
    <phoneticPr fontId="2" type="noConversion"/>
  </si>
  <si>
    <r>
      <t xml:space="preserve">8DIVISION SS24 </t>
    </r>
    <r>
      <rPr>
        <sz val="11"/>
        <color theme="1"/>
        <rFont val="Malgun Gothic"/>
        <family val="2"/>
        <charset val="129"/>
      </rPr>
      <t>오더</t>
    </r>
    <r>
      <rPr>
        <sz val="11"/>
        <color theme="1"/>
        <rFont val="Calibri"/>
        <family val="2"/>
      </rPr>
      <t xml:space="preserve"> </t>
    </r>
    <r>
      <rPr>
        <sz val="11"/>
        <color theme="1"/>
        <rFont val="Malgun Gothic"/>
        <family val="2"/>
        <charset val="129"/>
      </rPr>
      <t>재고</t>
    </r>
    <r>
      <rPr>
        <sz val="11"/>
        <color theme="1"/>
        <rFont val="Calibri"/>
        <family val="2"/>
      </rPr>
      <t xml:space="preserve"> </t>
    </r>
    <r>
      <rPr>
        <sz val="11"/>
        <color theme="1"/>
        <rFont val="Malgun Gothic"/>
        <family val="2"/>
        <charset val="129"/>
      </rPr>
      <t>판매</t>
    </r>
    <phoneticPr fontId="2" type="noConversion"/>
  </si>
  <si>
    <t>SUGAR PUNCH</t>
    <phoneticPr fontId="2" type="noConversion"/>
  </si>
  <si>
    <r>
      <t xml:space="preserve">8DIVISION FW24 </t>
    </r>
    <r>
      <rPr>
        <sz val="11"/>
        <color theme="1"/>
        <rFont val="Malgun Gothic"/>
        <family val="2"/>
        <charset val="129"/>
      </rPr>
      <t>오더</t>
    </r>
    <r>
      <rPr>
        <sz val="11"/>
        <color theme="1"/>
        <rFont val="Calibri"/>
        <family val="2"/>
      </rPr>
      <t xml:space="preserve"> </t>
    </r>
    <r>
      <rPr>
        <sz val="11"/>
        <color theme="1"/>
        <rFont val="Malgun Gothic"/>
        <family val="2"/>
        <charset val="129"/>
      </rPr>
      <t>재고</t>
    </r>
    <r>
      <rPr>
        <sz val="11"/>
        <color theme="1"/>
        <rFont val="Calibri"/>
        <family val="2"/>
      </rPr>
      <t xml:space="preserve"> </t>
    </r>
    <r>
      <rPr>
        <sz val="11"/>
        <color theme="1"/>
        <rFont val="Malgun Gothic"/>
        <family val="2"/>
        <charset val="129"/>
      </rPr>
      <t>판매</t>
    </r>
    <phoneticPr fontId="2" type="noConversion"/>
  </si>
  <si>
    <t>ALIVEFORM</t>
    <phoneticPr fontId="2" type="noConversion"/>
  </si>
  <si>
    <r>
      <rPr>
        <sz val="11"/>
        <color theme="1"/>
        <rFont val="Malgun Gothic"/>
        <family val="2"/>
      </rPr>
      <t>위탁</t>
    </r>
    <r>
      <rPr>
        <sz val="11"/>
        <color theme="1"/>
        <rFont val="Calibri"/>
        <family val="2"/>
        <scheme val="minor"/>
      </rPr>
      <t xml:space="preserve"> - 프리오더</t>
    </r>
    <phoneticPr fontId="2" type="noConversion"/>
  </si>
  <si>
    <t>15% 할인 프로모션</t>
  </si>
  <si>
    <t>비용</t>
    <phoneticPr fontId="2" type="noConversion"/>
  </si>
  <si>
    <t>MERCHANDISE 생산비</t>
    <phoneticPr fontId="2" type="noConversion"/>
  </si>
  <si>
    <t>DJ 부스 렌탈 및 운영비</t>
    <phoneticPr fontId="2" type="noConversion"/>
  </si>
  <si>
    <t>기타</t>
    <phoneticPr fontId="2" type="noConversion"/>
  </si>
  <si>
    <t>SABUKARU POP UP MERCHANDISE</t>
    <phoneticPr fontId="2" type="noConversion"/>
  </si>
  <si>
    <t>SABUKARU와 50%/50% 쉐어</t>
    <phoneticPr fontId="2" type="noConversion"/>
  </si>
  <si>
    <t>SIZE</t>
    <phoneticPr fontId="2" type="noConversion"/>
  </si>
  <si>
    <t>BRANDS</t>
    <phoneticPr fontId="2" type="noConversion"/>
  </si>
  <si>
    <t>8D</t>
    <phoneticPr fontId="2" type="noConversion"/>
  </si>
  <si>
    <t>IMAGE</t>
    <phoneticPr fontId="2" type="noConversion"/>
  </si>
  <si>
    <t>ITEM CODE</t>
    <phoneticPr fontId="2" type="noConversion"/>
  </si>
  <si>
    <t>DESCRIPTION</t>
    <phoneticPr fontId="2" type="noConversion"/>
  </si>
  <si>
    <t>COLOR</t>
    <phoneticPr fontId="2" type="noConversion"/>
  </si>
  <si>
    <t>WSP (KRW)</t>
    <phoneticPr fontId="2" type="noConversion"/>
  </si>
  <si>
    <t>M/02/OS</t>
    <phoneticPr fontId="2" type="noConversion"/>
  </si>
  <si>
    <t>L/03</t>
    <phoneticPr fontId="2" type="noConversion"/>
  </si>
  <si>
    <t>XL/04</t>
    <phoneticPr fontId="2" type="noConversion"/>
  </si>
  <si>
    <t>ORDER QTY</t>
    <phoneticPr fontId="2" type="noConversion"/>
  </si>
  <si>
    <t>COST</t>
    <phoneticPr fontId="2" type="noConversion"/>
  </si>
  <si>
    <t>MK.UP (x3)</t>
    <phoneticPr fontId="2" type="noConversion"/>
  </si>
  <si>
    <t>예상 판매가</t>
    <phoneticPr fontId="2" type="noConversion"/>
  </si>
  <si>
    <t>예상 총 판매가</t>
    <phoneticPr fontId="2" type="noConversion"/>
  </si>
  <si>
    <r>
      <t xml:space="preserve">1pc </t>
    </r>
    <r>
      <rPr>
        <sz val="10"/>
        <color theme="1"/>
        <rFont val="Malgun Gothic"/>
        <family val="2"/>
        <charset val="129"/>
      </rPr>
      <t>예상</t>
    </r>
    <r>
      <rPr>
        <sz val="10"/>
        <color theme="1"/>
        <rFont val="Calibri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정산가</t>
    </r>
    <phoneticPr fontId="2" type="noConversion"/>
  </si>
  <si>
    <r>
      <t xml:space="preserve">1pc </t>
    </r>
    <r>
      <rPr>
        <sz val="10"/>
        <color theme="1"/>
        <rFont val="Malgun Gothic"/>
        <family val="2"/>
        <charset val="129"/>
      </rPr>
      <t>예상</t>
    </r>
    <r>
      <rPr>
        <sz val="10"/>
        <color theme="1"/>
        <rFont val="Calibri"/>
        <family val="2"/>
        <scheme val="minor"/>
      </rPr>
      <t xml:space="preserve"> </t>
    </r>
    <r>
      <rPr>
        <sz val="10"/>
        <color theme="1"/>
        <rFont val="Malgun Gothic"/>
        <family val="2"/>
        <charset val="129"/>
      </rPr>
      <t>수익</t>
    </r>
    <phoneticPr fontId="2" type="noConversion"/>
  </si>
  <si>
    <t>비고</t>
    <phoneticPr fontId="2" type="noConversion"/>
  </si>
  <si>
    <t>T-SHIRT</t>
    <phoneticPr fontId="2" type="noConversion"/>
  </si>
  <si>
    <t>BK</t>
    <phoneticPr fontId="2" type="noConversion"/>
  </si>
  <si>
    <r>
      <rPr>
        <sz val="11"/>
        <color rgb="FF000000"/>
        <rFont val="Malgun Gothic"/>
      </rPr>
      <t>38장에</t>
    </r>
    <r>
      <rPr>
        <sz val="11"/>
        <color rgb="FF000000"/>
        <rFont val="Calibri"/>
        <scheme val="minor"/>
      </rPr>
      <t xml:space="preserve"> </t>
    </r>
    <r>
      <rPr>
        <sz val="11"/>
        <color rgb="FF000000"/>
        <rFont val="Malgun Gothic"/>
      </rPr>
      <t>대한</t>
    </r>
    <r>
      <rPr>
        <sz val="11"/>
        <color rgb="FF000000"/>
        <rFont val="Calibri"/>
        <scheme val="minor"/>
      </rPr>
      <t xml:space="preserve"> 
</t>
    </r>
    <r>
      <rPr>
        <sz val="11"/>
        <color rgb="FF000000"/>
        <rFont val="Malgun Gothic"/>
      </rPr>
      <t>정산받아야할</t>
    </r>
    <r>
      <rPr>
        <sz val="11"/>
        <color rgb="FF000000"/>
        <rFont val="Calibri"/>
        <scheme val="minor"/>
      </rPr>
      <t xml:space="preserve"> </t>
    </r>
    <r>
      <rPr>
        <sz val="11"/>
        <color rgb="FF000000"/>
        <rFont val="Malgun Gothic"/>
      </rPr>
      <t xml:space="preserve">예정 금액
</t>
    </r>
    <r>
      <rPr>
        <sz val="11"/>
        <color rgb="FF000000"/>
        <rFont val="Calibri"/>
        <scheme val="minor"/>
      </rPr>
      <t xml:space="preserve">10$ x 38= 380$ </t>
    </r>
  </si>
  <si>
    <t>38pcs 입고완료</t>
  </si>
  <si>
    <t>CAP</t>
    <phoneticPr fontId="2" type="noConversion"/>
  </si>
  <si>
    <r>
      <rPr>
        <sz val="11"/>
        <color rgb="FF000000"/>
        <rFont val="Calibri"/>
        <scheme val="minor"/>
      </rPr>
      <t>COST 50</t>
    </r>
    <r>
      <rPr>
        <sz val="11"/>
        <color rgb="FF000000"/>
        <rFont val="Malgun Gothic"/>
      </rPr>
      <t>장에</t>
    </r>
    <r>
      <rPr>
        <sz val="11"/>
        <color rgb="FF000000"/>
        <rFont val="Calibri"/>
      </rPr>
      <t xml:space="preserve"> </t>
    </r>
    <r>
      <rPr>
        <sz val="11"/>
        <color rgb="FF000000"/>
        <rFont val="Malgun Gothic"/>
      </rPr>
      <t>대한 
정산해야할 예정 금액
$25 x 50= $1250</t>
    </r>
    <r>
      <rPr>
        <sz val="11"/>
        <color rgb="FF000000"/>
        <rFont val="Calibri"/>
      </rPr>
      <t xml:space="preserve"> </t>
    </r>
  </si>
  <si>
    <t>50pcs 입고완료</t>
  </si>
  <si>
    <t>LUCA HAMERS SS24 item list</t>
    <phoneticPr fontId="2" type="noConversion"/>
  </si>
  <si>
    <t>WSP (USD)</t>
    <phoneticPr fontId="2" type="noConversion"/>
  </si>
  <si>
    <t>S/01</t>
    <phoneticPr fontId="2" type="noConversion"/>
  </si>
  <si>
    <t>M/02</t>
    <phoneticPr fontId="2" type="noConversion"/>
  </si>
  <si>
    <t>COST (x1.3)</t>
    <phoneticPr fontId="2" type="noConversion"/>
  </si>
  <si>
    <t>MK.UP (x2.3)</t>
    <phoneticPr fontId="2" type="noConversion"/>
  </si>
  <si>
    <t>008</t>
  </si>
  <si>
    <t>RECLUSE 2.0</t>
  </si>
  <si>
    <t>BLACK</t>
  </si>
  <si>
    <t>009</t>
  </si>
  <si>
    <t>DUSTMAN 2.0</t>
  </si>
  <si>
    <t>010</t>
  </si>
  <si>
    <t>SHADEWALKER 2.0</t>
  </si>
  <si>
    <t>011</t>
  </si>
  <si>
    <t>MONOLITH TSHIRT</t>
  </si>
  <si>
    <t>SUGAR PUNCH FW24 item list</t>
    <phoneticPr fontId="2" type="noConversion"/>
  </si>
  <si>
    <t>TGZM24SM002</t>
    <phoneticPr fontId="2" type="noConversion"/>
  </si>
  <si>
    <t>L/S T-Shirt</t>
    <phoneticPr fontId="2" type="noConversion"/>
  </si>
  <si>
    <t>01/BLK</t>
  </si>
  <si>
    <t>Hoodie</t>
  </si>
  <si>
    <t>M</t>
  </si>
  <si>
    <t>L</t>
  </si>
  <si>
    <t>XL</t>
  </si>
  <si>
    <t>Sweatshirt</t>
  </si>
  <si>
    <t>S/S T-Shirt</t>
  </si>
  <si>
    <t>L/S T-Shirt</t>
  </si>
  <si>
    <t>Article</t>
  </si>
  <si>
    <t>Brand</t>
  </si>
  <si>
    <t>Description</t>
  </si>
  <si>
    <t>Color</t>
  </si>
  <si>
    <t>Size Range</t>
  </si>
  <si>
    <t>Wholesale Price USD</t>
  </si>
  <si>
    <t>Wholesale Price Euro</t>
  </si>
  <si>
    <t>10/WHT</t>
  </si>
  <si>
    <t>Length</t>
  </si>
  <si>
    <t>TGZM24SM001</t>
  </si>
  <si>
    <t>GANTZ</t>
  </si>
  <si>
    <t>BK/WH</t>
  </si>
  <si>
    <t>M-XL</t>
  </si>
  <si>
    <t>TGZM24SM003</t>
    <phoneticPr fontId="2" type="noConversion"/>
  </si>
  <si>
    <t>SWEATSHIRT</t>
    <phoneticPr fontId="2" type="noConversion"/>
  </si>
  <si>
    <t>Shoulder</t>
  </si>
  <si>
    <t>TGZM24SM002</t>
  </si>
  <si>
    <t>TGZM24SM005</t>
    <phoneticPr fontId="2" type="noConversion"/>
  </si>
  <si>
    <t>Width</t>
  </si>
  <si>
    <t>TGZM24SM003</t>
  </si>
  <si>
    <t>Hem</t>
  </si>
  <si>
    <t>TGZM24SM004</t>
  </si>
  <si>
    <t>TGZM24SM006</t>
    <phoneticPr fontId="2" type="noConversion"/>
  </si>
  <si>
    <t>HOODIE</t>
    <phoneticPr fontId="2" type="noConversion"/>
  </si>
  <si>
    <t>Sleeve</t>
  </si>
  <si>
    <t>TGZM24SM005</t>
  </si>
  <si>
    <t>TGZM24SM006</t>
  </si>
  <si>
    <t>TGZM24SM011</t>
    <phoneticPr fontId="2" type="noConversion"/>
  </si>
  <si>
    <t>TGZM24SM007</t>
  </si>
  <si>
    <t>TGZM24SM012</t>
    <phoneticPr fontId="2" type="noConversion"/>
  </si>
  <si>
    <t>01/BLK</t>
    <phoneticPr fontId="2" type="noConversion"/>
  </si>
  <si>
    <t>TGZM24SM008</t>
  </si>
  <si>
    <t>TGZM24SM009</t>
  </si>
  <si>
    <t>TGZM24SM010</t>
  </si>
  <si>
    <t>TGZM24SM011</t>
  </si>
  <si>
    <t>TGZM24SM012</t>
  </si>
  <si>
    <t>TGZM24SM013</t>
  </si>
  <si>
    <t>TGZM24SM014</t>
  </si>
  <si>
    <t>TGZM24SM015</t>
  </si>
  <si>
    <t>TUGM24SM001</t>
  </si>
  <si>
    <t>USOGUI</t>
  </si>
  <si>
    <t>TUGM24SM002</t>
  </si>
  <si>
    <t>TUGM24SM003</t>
  </si>
  <si>
    <t>TUGM24SM004</t>
  </si>
  <si>
    <t>TUGM24SM005</t>
  </si>
  <si>
    <t>TUGM24SM006</t>
  </si>
  <si>
    <t>TUGM24SM007</t>
  </si>
  <si>
    <t>TUGM24SM008</t>
  </si>
  <si>
    <t>ALIVEFORM FW24 item list</t>
    <phoneticPr fontId="2" type="noConversion"/>
  </si>
  <si>
    <r>
      <t>PREORDER  (</t>
    </r>
    <r>
      <rPr>
        <sz val="10"/>
        <color rgb="FFFF0000"/>
        <rFont val="Malgun Gothic"/>
        <family val="2"/>
      </rPr>
      <t>고객</t>
    </r>
    <r>
      <rPr>
        <sz val="10"/>
        <color rgb="FFFF0000"/>
        <rFont val="Calibri"/>
        <family val="2"/>
        <scheme val="minor"/>
      </rPr>
      <t xml:space="preserve"> </t>
    </r>
    <r>
      <rPr>
        <sz val="10"/>
        <color rgb="FFFF0000"/>
        <rFont val="Malgun Gothic"/>
        <family val="2"/>
      </rPr>
      <t>주문</t>
    </r>
    <r>
      <rPr>
        <sz val="10"/>
        <color rgb="FFFF0000"/>
        <rFont val="Calibri"/>
        <family val="2"/>
        <scheme val="minor"/>
      </rPr>
      <t xml:space="preserve"> </t>
    </r>
    <r>
      <rPr>
        <sz val="10"/>
        <color rgb="FFFF0000"/>
        <rFont val="Malgun Gothic"/>
        <family val="2"/>
      </rPr>
      <t>이</t>
    </r>
    <r>
      <rPr>
        <sz val="10"/>
        <color rgb="FFFF0000"/>
        <rFont val="Calibri"/>
        <family val="2"/>
        <scheme val="minor"/>
      </rPr>
      <t xml:space="preserve"> </t>
    </r>
    <r>
      <rPr>
        <sz val="10"/>
        <color rgb="FFFF0000"/>
        <rFont val="Malgun Gothic"/>
        <family val="2"/>
      </rPr>
      <t>후</t>
    </r>
    <r>
      <rPr>
        <sz val="10"/>
        <color rgb="FFFF0000"/>
        <rFont val="Calibri"/>
        <family val="2"/>
        <scheme val="minor"/>
      </rPr>
      <t xml:space="preserve"> </t>
    </r>
    <r>
      <rPr>
        <sz val="10"/>
        <color rgb="FFFF0000"/>
        <rFont val="Malgun Gothic"/>
        <family val="2"/>
      </rPr>
      <t>중국에서</t>
    </r>
    <r>
      <rPr>
        <sz val="10"/>
        <color rgb="FFFF0000"/>
        <rFont val="Calibri"/>
        <family val="2"/>
        <scheme val="minor"/>
      </rPr>
      <t xml:space="preserve"> </t>
    </r>
    <r>
      <rPr>
        <sz val="10"/>
        <color rgb="FFFF0000"/>
        <rFont val="Malgun Gothic"/>
        <family val="2"/>
      </rPr>
      <t>발송</t>
    </r>
    <r>
      <rPr>
        <sz val="10"/>
        <color rgb="FFFF0000"/>
        <rFont val="Calibri"/>
        <family val="2"/>
        <scheme val="minor"/>
      </rPr>
      <t xml:space="preserve"> </t>
    </r>
    <r>
      <rPr>
        <sz val="10"/>
        <color rgb="FFFF0000"/>
        <rFont val="Malgun Gothic"/>
        <family val="2"/>
      </rPr>
      <t>예정</t>
    </r>
    <r>
      <rPr>
        <sz val="10"/>
        <color rgb="FFFF0000"/>
        <rFont val="Calibri"/>
        <family val="2"/>
        <scheme val="minor"/>
      </rPr>
      <t>)</t>
    </r>
    <phoneticPr fontId="2" type="noConversion"/>
  </si>
  <si>
    <t>위탁 (수수료 30%)</t>
    <phoneticPr fontId="2" type="noConversion"/>
  </si>
  <si>
    <t>예상 5-10 sku, 3size</t>
    <phoneticPr fontId="2" type="noConversion"/>
  </si>
  <si>
    <t>수입 비용 ALIVEFORM 부담</t>
    <phoneticPr fontId="2" type="noConversion"/>
  </si>
  <si>
    <t>15%할인</t>
  </si>
  <si>
    <t>예상 RRP</t>
  </si>
  <si>
    <t>판매가</t>
  </si>
  <si>
    <r>
      <t xml:space="preserve">1pc </t>
    </r>
    <r>
      <rPr>
        <sz val="10"/>
        <color theme="1"/>
        <rFont val="Malgun Gothic"/>
        <family val="2"/>
        <charset val="129"/>
      </rPr>
      <t>정산</t>
    </r>
    <phoneticPr fontId="2" type="noConversion"/>
  </si>
  <si>
    <r>
      <t xml:space="preserve">1pc </t>
    </r>
    <r>
      <rPr>
        <sz val="10"/>
        <color theme="1"/>
        <rFont val="Malgun Gothic"/>
        <family val="2"/>
        <charset val="129"/>
      </rPr>
      <t>수익</t>
    </r>
    <phoneticPr fontId="2" type="noConversion"/>
  </si>
  <si>
    <t>FLAINE CORE CHARCOAL</t>
  </si>
  <si>
    <t>FLAINE CORE NICKEL GRADIENT</t>
  </si>
  <si>
    <t>GR</t>
    <phoneticPr fontId="2" type="noConversion"/>
  </si>
  <si>
    <t>FLAINE VEIN CHARCOAL</t>
  </si>
  <si>
    <t>FLAINE VEIN NICKEL GRADIENT</t>
  </si>
  <si>
    <t>FLAINE HYBRID CHARCOAL</t>
  </si>
  <si>
    <t>FLAINE HYBRID NICKEL GRADIENT</t>
    <phoneticPr fontId="2" type="noConversion"/>
  </si>
  <si>
    <t>FLAINE FLARE CHARCOAL</t>
  </si>
  <si>
    <t>ARMIS LOW CHARCOAL</t>
  </si>
  <si>
    <t>ARMIS LOW+ NICKEL GRADIENT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</si>
</sst>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76" formatCode="[$$-409]#,##0.00;[$$-409]#,##0.00"/>
    <numFmt numFmtId="177" formatCode="[$€-2]\ #,##0.00;[$€-2]\ #,##0.00"/>
    <numFmt numFmtId="178" formatCode="_-[$₩-412]* #,##0_-;\-[$₩-412]* #,##0_-;_-[$₩-412]* &quot;-&quot;??_-;_-@_-"/>
    <numFmt numFmtId="179" formatCode="_([$$-409]* #,##0.00_);_([$$-409]* \(#,##0.00\);_([$$-409]* &quot;-&quot;??_);_(@_)"/>
    <numFmt numFmtId="180" formatCode="_-[$₩-412]* #,##0.00_-;\-[$₩-412]* #,##0.00_-;_-[$₩-412]* &quot;-&quot;??_-;_-@_-"/>
  </numFmts>
  <fonts count="25">
    <font>
      <sz val="11"/>
      <color theme="1"/>
      <name val="Calibri"/>
      <scheme val="minor"/>
    </font>
    <font>
      <sz val="11"/>
      <color theme="1"/>
      <name val="Calibri"/>
      <family val="2"/>
      <scheme val="minor"/>
    </font>
    <font>
      <sz val="8"/>
      <name val="Calibri"/>
      <family val="3"/>
      <charset val="129"/>
      <scheme val="minor"/>
    </font>
    <font>
      <sz val="10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theme="1"/>
      <name val="游ゴシック"/>
      <charset val="128"/>
    </font>
    <font>
      <b/>
      <sz val="10"/>
      <color theme="1"/>
      <name val="Yu Gothic UI"/>
    </font>
    <font>
      <sz val="10"/>
      <color theme="1"/>
      <name val="Yu Gothic UI"/>
    </font>
    <font>
      <sz val="10"/>
      <color rgb="FFFF0000"/>
      <name val="Calibri"/>
      <family val="2"/>
      <scheme val="minor"/>
    </font>
    <font>
      <sz val="10"/>
      <color rgb="FFFF0000"/>
      <name val="Malgun Gothic"/>
      <family val="2"/>
    </font>
    <font>
      <sz val="11"/>
      <color theme="1"/>
      <name val="Calibri"/>
      <family val="2"/>
      <scheme val="minor"/>
    </font>
    <font>
      <sz val="11"/>
      <color theme="1"/>
      <name val="Malgun Gothic"/>
      <family val="2"/>
    </font>
    <font>
      <b/>
      <sz val="11"/>
      <color theme="1"/>
      <name val="Calibri"/>
      <family val="2"/>
      <scheme val="minor"/>
    </font>
    <font>
      <b/>
      <sz val="11"/>
      <color theme="1"/>
      <name val="Malgun Gothic"/>
      <family val="2"/>
    </font>
    <font>
      <sz val="8"/>
      <color rgb="FFFF0000"/>
      <name val="Calibri"/>
      <family val="2"/>
      <scheme val="minor"/>
    </font>
    <font>
      <sz val="10"/>
      <color theme="1"/>
      <name val="Malgun Gothic"/>
      <family val="2"/>
      <charset val="129"/>
    </font>
    <font>
      <sz val="11"/>
      <color theme="1"/>
      <name val="Malgun Gothic"/>
      <family val="2"/>
      <charset val="129"/>
    </font>
    <font>
      <sz val="11"/>
      <color theme="1"/>
      <name val="Calibri"/>
      <family val="2"/>
    </font>
    <font>
      <sz val="10"/>
      <color theme="1"/>
      <name val="Calibri"/>
      <family val="2"/>
    </font>
    <font>
      <sz val="9"/>
      <color rgb="FFFF0000"/>
      <name val="Calibri"/>
      <family val="2"/>
      <scheme val="minor"/>
    </font>
    <font>
      <sz val="11"/>
      <color rgb="FF000000"/>
      <name val="Calibri"/>
      <scheme val="minor"/>
    </font>
    <font>
      <sz val="11"/>
      <color rgb="FF000000"/>
      <name val="Malgun Gothic"/>
    </font>
    <font>
      <sz val="11"/>
      <color rgb="FF000000"/>
      <name val="Calibri"/>
      <family val="2"/>
      <scheme val="minor"/>
    </font>
    <font>
      <sz val="9"/>
      <color rgb="FFFF0000"/>
      <name val="Calibri"/>
      <scheme val="minor"/>
    </font>
    <font>
      <sz val="11"/>
      <color rgb="FF000000"/>
      <name val="Calibri"/>
    </font>
  </fonts>
  <fills count="6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E7E6E6"/>
        <bgColor rgb="FFE7E6E6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4.9989318521683403E-2"/>
        <bgColor indexed="64"/>
      </patternFill>
    </fill>
  </fills>
  <borders count="41"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/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/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9" fontId="10" fillId="0" borderId="0" applyFont="0" applyFill="0" applyBorder="0" applyAlignment="0" applyProtection="0">
      <alignment vertical="center"/>
    </xf>
  </cellStyleXfs>
  <cellXfs count="101">
    <xf numFmtId="0" fontId="0" fillId="0" borderId="0" xfId="0" applyAlignment="1">
      <alignment vertical="center"/>
    </xf>
    <xf numFmtId="0" fontId="3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4" fillId="0" borderId="0" xfId="0" applyFont="1" applyAlignment="1">
      <alignment vertical="center"/>
    </xf>
    <xf numFmtId="178" fontId="4" fillId="0" borderId="0" xfId="0" applyNumberFormat="1" applyFont="1" applyAlignment="1">
      <alignment vertical="center"/>
    </xf>
    <xf numFmtId="0" fontId="3" fillId="5" borderId="0" xfId="0" applyFont="1" applyFill="1" applyAlignment="1">
      <alignment horizontal="center" vertical="center"/>
    </xf>
    <xf numFmtId="0" fontId="3" fillId="5" borderId="35" xfId="0" applyFont="1" applyFill="1" applyBorder="1" applyAlignment="1">
      <alignment horizontal="center" vertical="center"/>
    </xf>
    <xf numFmtId="0" fontId="3" fillId="4" borderId="35" xfId="0" applyFont="1" applyFill="1" applyBorder="1" applyAlignment="1">
      <alignment horizontal="center" vertical="center"/>
    </xf>
    <xf numFmtId="0" fontId="3" fillId="0" borderId="35" xfId="0" applyFont="1" applyBorder="1" applyAlignment="1">
      <alignment vertical="center"/>
    </xf>
    <xf numFmtId="0" fontId="3" fillId="0" borderId="35" xfId="0" applyFont="1" applyBorder="1" applyAlignment="1">
      <alignment horizontal="center" vertical="center"/>
    </xf>
    <xf numFmtId="0" fontId="5" fillId="3" borderId="2" xfId="0" applyFont="1" applyFill="1" applyBorder="1" applyAlignment="1">
      <alignment vertical="center"/>
    </xf>
    <xf numFmtId="0" fontId="5" fillId="3" borderId="19" xfId="0" applyFont="1" applyFill="1" applyBorder="1" applyAlignment="1">
      <alignment vertical="center"/>
    </xf>
    <xf numFmtId="0" fontId="5" fillId="3" borderId="20" xfId="0" applyFont="1" applyFill="1" applyBorder="1" applyAlignment="1">
      <alignment vertical="center"/>
    </xf>
    <xf numFmtId="0" fontId="5" fillId="3" borderId="21" xfId="0" applyFont="1" applyFill="1" applyBorder="1" applyAlignment="1">
      <alignment vertical="center"/>
    </xf>
    <xf numFmtId="0" fontId="5" fillId="3" borderId="22" xfId="0" applyFont="1" applyFill="1" applyBorder="1" applyAlignment="1">
      <alignment vertical="center"/>
    </xf>
    <xf numFmtId="0" fontId="6" fillId="2" borderId="1" xfId="0" applyFont="1" applyFill="1" applyBorder="1" applyAlignment="1">
      <alignment vertical="top" wrapText="1"/>
    </xf>
    <xf numFmtId="0" fontId="6" fillId="2" borderId="2" xfId="0" applyFont="1" applyFill="1" applyBorder="1" applyAlignment="1">
      <alignment vertical="top" wrapText="1"/>
    </xf>
    <xf numFmtId="0" fontId="6" fillId="2" borderId="3" xfId="0" applyFont="1" applyFill="1" applyBorder="1" applyAlignment="1">
      <alignment vertical="top" wrapText="1"/>
    </xf>
    <xf numFmtId="176" fontId="6" fillId="2" borderId="2" xfId="0" applyNumberFormat="1" applyFont="1" applyFill="1" applyBorder="1" applyAlignment="1">
      <alignment vertical="top" wrapText="1"/>
    </xf>
    <xf numFmtId="177" fontId="6" fillId="2" borderId="2" xfId="0" applyNumberFormat="1" applyFont="1" applyFill="1" applyBorder="1" applyAlignment="1">
      <alignment vertical="top" wrapText="1"/>
    </xf>
    <xf numFmtId="0" fontId="5" fillId="3" borderId="14" xfId="0" applyFont="1" applyFill="1" applyBorder="1" applyAlignment="1">
      <alignment vertical="center"/>
    </xf>
    <xf numFmtId="0" fontId="5" fillId="0" borderId="23" xfId="0" applyFont="1" applyBorder="1" applyAlignment="1">
      <alignment vertical="center"/>
    </xf>
    <xf numFmtId="0" fontId="5" fillId="0" borderId="24" xfId="0" applyFont="1" applyBorder="1" applyAlignment="1">
      <alignment vertical="center"/>
    </xf>
    <xf numFmtId="0" fontId="5" fillId="0" borderId="25" xfId="0" applyFont="1" applyBorder="1" applyAlignment="1">
      <alignment vertical="center"/>
    </xf>
    <xf numFmtId="0" fontId="5" fillId="0" borderId="26" xfId="0" applyFont="1" applyBorder="1" applyAlignment="1">
      <alignment vertical="center"/>
    </xf>
    <xf numFmtId="0" fontId="7" fillId="0" borderId="4" xfId="0" applyFont="1" applyBorder="1" applyAlignment="1">
      <alignment vertical="center"/>
    </xf>
    <xf numFmtId="0" fontId="7" fillId="0" borderId="5" xfId="0" applyFont="1" applyBorder="1" applyAlignment="1">
      <alignment vertical="center"/>
    </xf>
    <xf numFmtId="0" fontId="7" fillId="0" borderId="6" xfId="0" applyFont="1" applyBorder="1" applyAlignment="1">
      <alignment vertical="center"/>
    </xf>
    <xf numFmtId="176" fontId="7" fillId="0" borderId="5" xfId="0" applyNumberFormat="1" applyFont="1" applyBorder="1" applyAlignment="1">
      <alignment vertical="center"/>
    </xf>
    <xf numFmtId="177" fontId="7" fillId="0" borderId="5" xfId="0" applyNumberFormat="1" applyFont="1" applyBorder="1" applyAlignment="1">
      <alignment vertical="center"/>
    </xf>
    <xf numFmtId="0" fontId="5" fillId="3" borderId="8" xfId="0" applyFont="1" applyFill="1" applyBorder="1" applyAlignment="1">
      <alignment vertical="center"/>
    </xf>
    <xf numFmtId="0" fontId="5" fillId="0" borderId="27" xfId="0" applyFont="1" applyBorder="1" applyAlignment="1">
      <alignment vertical="center"/>
    </xf>
    <xf numFmtId="0" fontId="5" fillId="0" borderId="28" xfId="0" applyFont="1" applyBorder="1" applyAlignment="1">
      <alignment vertical="center"/>
    </xf>
    <xf numFmtId="0" fontId="5" fillId="0" borderId="29" xfId="0" applyFont="1" applyBorder="1" applyAlignment="1">
      <alignment vertical="center"/>
    </xf>
    <xf numFmtId="0" fontId="5" fillId="0" borderId="30" xfId="0" applyFont="1" applyBorder="1" applyAlignment="1">
      <alignment vertical="center"/>
    </xf>
    <xf numFmtId="0" fontId="7" fillId="0" borderId="7" xfId="0" applyFont="1" applyBorder="1" applyAlignment="1">
      <alignment vertical="center"/>
    </xf>
    <xf numFmtId="0" fontId="7" fillId="0" borderId="8" xfId="0" applyFont="1" applyBorder="1" applyAlignment="1">
      <alignment vertical="center"/>
    </xf>
    <xf numFmtId="0" fontId="7" fillId="0" borderId="9" xfId="0" applyFont="1" applyBorder="1" applyAlignment="1">
      <alignment vertical="center"/>
    </xf>
    <xf numFmtId="176" fontId="7" fillId="0" borderId="8" xfId="0" applyNumberFormat="1" applyFont="1" applyBorder="1" applyAlignment="1">
      <alignment vertical="center"/>
    </xf>
    <xf numFmtId="177" fontId="7" fillId="0" borderId="8" xfId="0" applyNumberFormat="1" applyFont="1" applyBorder="1" applyAlignment="1">
      <alignment vertical="center"/>
    </xf>
    <xf numFmtId="0" fontId="5" fillId="3" borderId="17" xfId="0" applyFont="1" applyFill="1" applyBorder="1" applyAlignment="1">
      <alignment vertical="center"/>
    </xf>
    <xf numFmtId="0" fontId="5" fillId="0" borderId="31" xfId="0" applyFont="1" applyBorder="1" applyAlignment="1">
      <alignment vertical="center"/>
    </xf>
    <xf numFmtId="0" fontId="5" fillId="0" borderId="32" xfId="0" applyFont="1" applyBorder="1" applyAlignment="1">
      <alignment vertical="center"/>
    </xf>
    <xf numFmtId="0" fontId="5" fillId="0" borderId="33" xfId="0" applyFont="1" applyBorder="1" applyAlignment="1">
      <alignment vertical="center"/>
    </xf>
    <xf numFmtId="0" fontId="5" fillId="0" borderId="34" xfId="0" applyFont="1" applyBorder="1" applyAlignment="1">
      <alignment vertical="center"/>
    </xf>
    <xf numFmtId="0" fontId="7" fillId="0" borderId="10" xfId="0" applyFont="1" applyBorder="1" applyAlignment="1">
      <alignment vertical="center"/>
    </xf>
    <xf numFmtId="0" fontId="7" fillId="0" borderId="11" xfId="0" applyFont="1" applyBorder="1" applyAlignment="1">
      <alignment vertical="center"/>
    </xf>
    <xf numFmtId="0" fontId="7" fillId="0" borderId="12" xfId="0" applyFont="1" applyBorder="1" applyAlignment="1">
      <alignment vertical="center"/>
    </xf>
    <xf numFmtId="176" fontId="7" fillId="0" borderId="11" xfId="0" applyNumberFormat="1" applyFont="1" applyBorder="1" applyAlignment="1">
      <alignment vertical="center"/>
    </xf>
    <xf numFmtId="177" fontId="7" fillId="0" borderId="11" xfId="0" applyNumberFormat="1" applyFont="1" applyBorder="1" applyAlignment="1">
      <alignment vertical="center"/>
    </xf>
    <xf numFmtId="0" fontId="7" fillId="0" borderId="13" xfId="0" applyFont="1" applyBorder="1" applyAlignment="1">
      <alignment vertical="center"/>
    </xf>
    <xf numFmtId="0" fontId="7" fillId="0" borderId="14" xfId="0" applyFont="1" applyBorder="1" applyAlignment="1">
      <alignment vertical="center"/>
    </xf>
    <xf numFmtId="0" fontId="7" fillId="0" borderId="15" xfId="0" applyFont="1" applyBorder="1" applyAlignment="1">
      <alignment vertical="center"/>
    </xf>
    <xf numFmtId="176" fontId="7" fillId="0" borderId="14" xfId="0" applyNumberFormat="1" applyFont="1" applyBorder="1" applyAlignment="1">
      <alignment vertical="center"/>
    </xf>
    <xf numFmtId="177" fontId="7" fillId="0" borderId="14" xfId="0" applyNumberFormat="1" applyFont="1" applyBorder="1" applyAlignment="1">
      <alignment vertical="center"/>
    </xf>
    <xf numFmtId="0" fontId="7" fillId="0" borderId="16" xfId="0" applyFont="1" applyBorder="1" applyAlignment="1">
      <alignment vertical="center"/>
    </xf>
    <xf numFmtId="0" fontId="7" fillId="0" borderId="17" xfId="0" applyFont="1" applyBorder="1" applyAlignment="1">
      <alignment vertical="center"/>
    </xf>
    <xf numFmtId="0" fontId="7" fillId="0" borderId="18" xfId="0" applyFont="1" applyBorder="1" applyAlignment="1">
      <alignment vertical="center"/>
    </xf>
    <xf numFmtId="176" fontId="7" fillId="0" borderId="17" xfId="0" applyNumberFormat="1" applyFont="1" applyBorder="1" applyAlignment="1">
      <alignment vertical="center"/>
    </xf>
    <xf numFmtId="177" fontId="7" fillId="0" borderId="17" xfId="0" applyNumberFormat="1" applyFont="1" applyBorder="1" applyAlignment="1">
      <alignment vertical="center"/>
    </xf>
    <xf numFmtId="2" fontId="3" fillId="0" borderId="0" xfId="0" applyNumberFormat="1" applyFont="1" applyAlignment="1">
      <alignment vertical="center"/>
    </xf>
    <xf numFmtId="0" fontId="3" fillId="0" borderId="0" xfId="0" applyFont="1" applyAlignment="1">
      <alignment horizontal="left" vertical="center"/>
    </xf>
    <xf numFmtId="0" fontId="3" fillId="0" borderId="35" xfId="0" applyFont="1" applyBorder="1" applyAlignment="1">
      <alignment horizontal="left" vertical="center"/>
    </xf>
    <xf numFmtId="0" fontId="8" fillId="0" borderId="0" xfId="0" applyFont="1" applyAlignment="1">
      <alignment horizontal="left" vertical="center"/>
    </xf>
    <xf numFmtId="9" fontId="1" fillId="0" borderId="0" xfId="0" applyNumberFormat="1" applyFont="1" applyAlignment="1">
      <alignment horizontal="center" vertical="center"/>
    </xf>
    <xf numFmtId="38" fontId="3" fillId="4" borderId="35" xfId="0" applyNumberFormat="1" applyFont="1" applyFill="1" applyBorder="1" applyAlignment="1">
      <alignment horizontal="center" vertical="center"/>
    </xf>
    <xf numFmtId="38" fontId="3" fillId="0" borderId="35" xfId="0" applyNumberFormat="1" applyFont="1" applyBorder="1" applyAlignment="1">
      <alignment horizontal="center" vertical="center"/>
    </xf>
    <xf numFmtId="38" fontId="0" fillId="0" borderId="35" xfId="0" applyNumberFormat="1" applyBorder="1" applyAlignment="1">
      <alignment horizontal="center" vertical="center"/>
    </xf>
    <xf numFmtId="3" fontId="3" fillId="4" borderId="35" xfId="0" applyNumberFormat="1" applyFont="1" applyFill="1" applyBorder="1" applyAlignment="1">
      <alignment horizontal="center" vertical="center"/>
    </xf>
    <xf numFmtId="3" fontId="3" fillId="0" borderId="35" xfId="0" applyNumberFormat="1" applyFont="1" applyBorder="1" applyAlignment="1">
      <alignment horizontal="center" vertical="center"/>
    </xf>
    <xf numFmtId="0" fontId="3" fillId="5" borderId="36" xfId="0" applyFont="1" applyFill="1" applyBorder="1" applyAlignment="1">
      <alignment horizontal="center" vertical="center"/>
    </xf>
    <xf numFmtId="0" fontId="3" fillId="5" borderId="37" xfId="0" applyFont="1" applyFill="1" applyBorder="1" applyAlignment="1">
      <alignment horizontal="center" vertical="center"/>
    </xf>
    <xf numFmtId="0" fontId="3" fillId="5" borderId="38" xfId="0" applyFont="1" applyFill="1" applyBorder="1" applyAlignment="1">
      <alignment horizontal="center" vertical="center"/>
    </xf>
    <xf numFmtId="0" fontId="1" fillId="0" borderId="0" xfId="0" applyFont="1" applyAlignment="1">
      <alignment vertical="center"/>
    </xf>
    <xf numFmtId="0" fontId="0" fillId="0" borderId="35" xfId="0" applyBorder="1" applyAlignment="1">
      <alignment vertical="center"/>
    </xf>
    <xf numFmtId="0" fontId="1" fillId="0" borderId="35" xfId="0" applyFont="1" applyBorder="1" applyAlignment="1">
      <alignment vertical="center"/>
    </xf>
    <xf numFmtId="0" fontId="1" fillId="0" borderId="40" xfId="0" applyFont="1" applyBorder="1" applyAlignment="1">
      <alignment vertical="center"/>
    </xf>
    <xf numFmtId="9" fontId="0" fillId="0" borderId="40" xfId="1" applyFont="1" applyBorder="1" applyAlignment="1">
      <alignment horizontal="center" vertical="center"/>
    </xf>
    <xf numFmtId="9" fontId="0" fillId="0" borderId="35" xfId="1" applyFont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3" fontId="0" fillId="0" borderId="40" xfId="0" applyNumberFormat="1" applyBorder="1" applyAlignment="1">
      <alignment vertical="center"/>
    </xf>
    <xf numFmtId="3" fontId="0" fillId="0" borderId="35" xfId="0" applyNumberFormat="1" applyBorder="1" applyAlignment="1">
      <alignment vertical="center"/>
    </xf>
    <xf numFmtId="0" fontId="1" fillId="0" borderId="40" xfId="0" applyFont="1" applyBorder="1" applyAlignment="1">
      <alignment horizontal="center" vertical="center"/>
    </xf>
    <xf numFmtId="0" fontId="1" fillId="0" borderId="35" xfId="0" applyFont="1" applyBorder="1" applyAlignment="1">
      <alignment horizontal="center" vertical="center"/>
    </xf>
    <xf numFmtId="0" fontId="12" fillId="5" borderId="39" xfId="0" applyFont="1" applyFill="1" applyBorder="1" applyAlignment="1">
      <alignment horizontal="center" vertical="center"/>
    </xf>
    <xf numFmtId="0" fontId="13" fillId="5" borderId="39" xfId="0" applyFont="1" applyFill="1" applyBorder="1" applyAlignment="1">
      <alignment horizontal="center" vertical="center"/>
    </xf>
    <xf numFmtId="0" fontId="14" fillId="0" borderId="0" xfId="0" applyFont="1" applyAlignment="1">
      <alignment vertical="center"/>
    </xf>
    <xf numFmtId="0" fontId="12" fillId="0" borderId="0" xfId="0" applyFont="1" applyAlignment="1">
      <alignment vertical="center"/>
    </xf>
    <xf numFmtId="0" fontId="11" fillId="0" borderId="35" xfId="0" applyFont="1" applyBorder="1" applyAlignment="1">
      <alignment vertical="center"/>
    </xf>
    <xf numFmtId="179" fontId="3" fillId="4" borderId="35" xfId="0" applyNumberFormat="1" applyFont="1" applyFill="1" applyBorder="1" applyAlignment="1">
      <alignment horizontal="center" vertical="center"/>
    </xf>
    <xf numFmtId="180" fontId="3" fillId="0" borderId="35" xfId="0" applyNumberFormat="1" applyFont="1" applyBorder="1" applyAlignment="1">
      <alignment horizontal="center" vertical="center"/>
    </xf>
    <xf numFmtId="178" fontId="3" fillId="4" borderId="35" xfId="0" applyNumberFormat="1" applyFont="1" applyFill="1" applyBorder="1" applyAlignment="1">
      <alignment horizontal="center" vertical="center"/>
    </xf>
    <xf numFmtId="178" fontId="3" fillId="0" borderId="35" xfId="0" applyNumberFormat="1" applyFont="1" applyBorder="1" applyAlignment="1">
      <alignment horizontal="center" vertical="center"/>
    </xf>
    <xf numFmtId="38" fontId="0" fillId="4" borderId="35" xfId="0" applyNumberFormat="1" applyFill="1" applyBorder="1" applyAlignment="1">
      <alignment horizontal="center" vertical="center"/>
    </xf>
    <xf numFmtId="0" fontId="15" fillId="5" borderId="35" xfId="0" applyFont="1" applyFill="1" applyBorder="1" applyAlignment="1">
      <alignment horizontal="center" vertical="center"/>
    </xf>
    <xf numFmtId="0" fontId="15" fillId="4" borderId="35" xfId="0" applyFont="1" applyFill="1" applyBorder="1" applyAlignment="1">
      <alignment horizontal="center" vertical="center"/>
    </xf>
    <xf numFmtId="0" fontId="18" fillId="0" borderId="35" xfId="0" applyFont="1" applyBorder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22" fillId="0" borderId="35" xfId="0" applyFont="1" applyBorder="1" applyAlignment="1">
      <alignment horizontal="center" vertical="center" wrapText="1"/>
    </xf>
    <xf numFmtId="0" fontId="23" fillId="0" borderId="0" xfId="0" applyFont="1" applyAlignment="1">
      <alignment vertical="center"/>
    </xf>
  </cellXfs>
  <cellStyles count="2">
    <cellStyle name="백분율" xfId="1" builtinId="5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customschemas.google.com/relationships/workbookmetadata" Target="metadata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7</xdr:row>
      <xdr:rowOff>238125</xdr:rowOff>
    </xdr:from>
    <xdr:to>
      <xdr:col>1</xdr:col>
      <xdr:colOff>790575</xdr:colOff>
      <xdr:row>7</xdr:row>
      <xdr:rowOff>695325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4C8F746-939B-95C1-ECC5-7A4D4A7542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843" t="17640" r="9640" b="27639"/>
        <a:stretch/>
      </xdr:blipFill>
      <xdr:spPr>
        <a:xfrm>
          <a:off x="247650" y="2390775"/>
          <a:ext cx="733425" cy="457200"/>
        </a:xfrm>
        <a:prstGeom prst="rect">
          <a:avLst/>
        </a:prstGeom>
      </xdr:spPr>
    </xdr:pic>
    <xdr:clientData/>
  </xdr:twoCellAnchor>
  <xdr:twoCellAnchor editAs="oneCell">
    <xdr:from>
      <xdr:col>1</xdr:col>
      <xdr:colOff>88901</xdr:colOff>
      <xdr:row>6</xdr:row>
      <xdr:rowOff>50800</xdr:rowOff>
    </xdr:from>
    <xdr:to>
      <xdr:col>1</xdr:col>
      <xdr:colOff>855960</xdr:colOff>
      <xdr:row>6</xdr:row>
      <xdr:rowOff>990600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280CBB57-785E-E874-C35E-6D69ACF0961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3873" r="1501" b="459"/>
        <a:stretch/>
      </xdr:blipFill>
      <xdr:spPr>
        <a:xfrm>
          <a:off x="304801" y="1193800"/>
          <a:ext cx="824209" cy="939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101600</xdr:colOff>
      <xdr:row>8</xdr:row>
      <xdr:rowOff>139700</xdr:rowOff>
    </xdr:from>
    <xdr:to>
      <xdr:col>1</xdr:col>
      <xdr:colOff>1664321</xdr:colOff>
      <xdr:row>8</xdr:row>
      <xdr:rowOff>889000</xdr:rowOff>
    </xdr:to>
    <xdr:grpSp>
      <xdr:nvGrpSpPr>
        <xdr:cNvPr id="7" name="그룹 6">
          <a:extLst>
            <a:ext uri="{FF2B5EF4-FFF2-40B4-BE49-F238E27FC236}">
              <a16:creationId xmlns:a16="http://schemas.microsoft.com/office/drawing/2014/main" id="{92000D9E-9EBD-9A14-EC27-80CE39913C2F}"/>
            </a:ext>
          </a:extLst>
        </xdr:cNvPr>
        <xdr:cNvGrpSpPr/>
      </xdr:nvGrpSpPr>
      <xdr:grpSpPr>
        <a:xfrm>
          <a:off x="292100" y="4025900"/>
          <a:ext cx="1419846" cy="749300"/>
          <a:chOff x="317500" y="3898900"/>
          <a:chExt cx="1562721" cy="749300"/>
        </a:xfrm>
      </xdr:grpSpPr>
      <xdr:pic>
        <xdr:nvPicPr>
          <xdr:cNvPr id="5" name="그림 4">
            <a:extLst>
              <a:ext uri="{FF2B5EF4-FFF2-40B4-BE49-F238E27FC236}">
                <a16:creationId xmlns:a16="http://schemas.microsoft.com/office/drawing/2014/main" id="{005404B4-B2FC-DF32-2375-3B3269D15CC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317500" y="3905928"/>
            <a:ext cx="774700" cy="742271"/>
          </a:xfrm>
          <a:prstGeom prst="rect">
            <a:avLst/>
          </a:prstGeom>
        </xdr:spPr>
      </xdr:pic>
      <xdr:pic>
        <xdr:nvPicPr>
          <xdr:cNvPr id="6" name="그림 5">
            <a:extLst>
              <a:ext uri="{FF2B5EF4-FFF2-40B4-BE49-F238E27FC236}">
                <a16:creationId xmlns:a16="http://schemas.microsoft.com/office/drawing/2014/main" id="{2D0E5937-18ED-7AC8-D353-DF9BEF9E22F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117600" y="3898900"/>
            <a:ext cx="762621" cy="749300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190501</xdr:colOff>
      <xdr:row>7</xdr:row>
      <xdr:rowOff>31306</xdr:rowOff>
    </xdr:from>
    <xdr:to>
      <xdr:col>1</xdr:col>
      <xdr:colOff>1568997</xdr:colOff>
      <xdr:row>7</xdr:row>
      <xdr:rowOff>990600</xdr:rowOff>
    </xdr:to>
    <xdr:grpSp>
      <xdr:nvGrpSpPr>
        <xdr:cNvPr id="9" name="그룹 8">
          <a:extLst>
            <a:ext uri="{FF2B5EF4-FFF2-40B4-BE49-F238E27FC236}">
              <a16:creationId xmlns:a16="http://schemas.microsoft.com/office/drawing/2014/main" id="{518AEF43-5C88-86AF-58C4-F3FF6258C1BF}"/>
            </a:ext>
          </a:extLst>
        </xdr:cNvPr>
        <xdr:cNvGrpSpPr/>
      </xdr:nvGrpSpPr>
      <xdr:grpSpPr>
        <a:xfrm>
          <a:off x="381001" y="2907856"/>
          <a:ext cx="1330871" cy="959294"/>
          <a:chOff x="749301" y="2774506"/>
          <a:chExt cx="1378496" cy="959294"/>
        </a:xfrm>
      </xdr:grpSpPr>
      <xdr:pic>
        <xdr:nvPicPr>
          <xdr:cNvPr id="4" name="그림 3">
            <a:extLst>
              <a:ext uri="{FF2B5EF4-FFF2-40B4-BE49-F238E27FC236}">
                <a16:creationId xmlns:a16="http://schemas.microsoft.com/office/drawing/2014/main" id="{CDCD2A10-72AA-9848-B6D1-AF2988BA13D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749301" y="2774506"/>
            <a:ext cx="711200" cy="959294"/>
          </a:xfrm>
          <a:prstGeom prst="rect">
            <a:avLst/>
          </a:prstGeom>
        </xdr:spPr>
      </xdr:pic>
      <xdr:pic>
        <xdr:nvPicPr>
          <xdr:cNvPr id="8" name="그림 7">
            <a:extLst>
              <a:ext uri="{FF2B5EF4-FFF2-40B4-BE49-F238E27FC236}">
                <a16:creationId xmlns:a16="http://schemas.microsoft.com/office/drawing/2014/main" id="{43CF4ADB-65DD-EE18-E0C6-4DDD6EDA54D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1498600" y="2781300"/>
            <a:ext cx="629197" cy="952500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228600</xdr:colOff>
      <xdr:row>5</xdr:row>
      <xdr:rowOff>38100</xdr:rowOff>
    </xdr:from>
    <xdr:to>
      <xdr:col>1</xdr:col>
      <xdr:colOff>1536700</xdr:colOff>
      <xdr:row>5</xdr:row>
      <xdr:rowOff>998963</xdr:rowOff>
    </xdr:to>
    <xdr:grpSp>
      <xdr:nvGrpSpPr>
        <xdr:cNvPr id="11" name="그룹 10">
          <a:extLst>
            <a:ext uri="{FF2B5EF4-FFF2-40B4-BE49-F238E27FC236}">
              <a16:creationId xmlns:a16="http://schemas.microsoft.com/office/drawing/2014/main" id="{5BC8A8F9-BB04-16D0-F6B4-71FDD200F65B}"/>
            </a:ext>
          </a:extLst>
        </xdr:cNvPr>
        <xdr:cNvGrpSpPr/>
      </xdr:nvGrpSpPr>
      <xdr:grpSpPr>
        <a:xfrm>
          <a:off x="419100" y="895350"/>
          <a:ext cx="1298575" cy="960863"/>
          <a:chOff x="812800" y="736600"/>
          <a:chExt cx="1308100" cy="960863"/>
        </a:xfrm>
      </xdr:grpSpPr>
      <xdr:pic>
        <xdr:nvPicPr>
          <xdr:cNvPr id="2" name="그림 1">
            <a:extLst>
              <a:ext uri="{FF2B5EF4-FFF2-40B4-BE49-F238E27FC236}">
                <a16:creationId xmlns:a16="http://schemas.microsoft.com/office/drawing/2014/main" id="{F4AC220A-FEE6-C6C3-A4BE-DBF05A0ECFB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812800" y="736600"/>
            <a:ext cx="596900" cy="960863"/>
          </a:xfrm>
          <a:prstGeom prst="rect">
            <a:avLst/>
          </a:prstGeom>
        </xdr:spPr>
      </xdr:pic>
      <xdr:pic>
        <xdr:nvPicPr>
          <xdr:cNvPr id="10" name="그림 9">
            <a:extLst>
              <a:ext uri="{FF2B5EF4-FFF2-40B4-BE49-F238E27FC236}">
                <a16:creationId xmlns:a16="http://schemas.microsoft.com/office/drawing/2014/main" id="{94965BF4-1CFC-C75B-0B5F-C33FCA3F201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1447800" y="736600"/>
            <a:ext cx="673100" cy="951009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228600</xdr:colOff>
      <xdr:row>6</xdr:row>
      <xdr:rowOff>25400</xdr:rowOff>
    </xdr:from>
    <xdr:to>
      <xdr:col>1</xdr:col>
      <xdr:colOff>1538456</xdr:colOff>
      <xdr:row>6</xdr:row>
      <xdr:rowOff>990600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77485DA8-BA30-909B-58E4-EDBCF8915BB0}"/>
            </a:ext>
          </a:extLst>
        </xdr:cNvPr>
        <xdr:cNvGrpSpPr/>
      </xdr:nvGrpSpPr>
      <xdr:grpSpPr>
        <a:xfrm>
          <a:off x="419100" y="1892300"/>
          <a:ext cx="1290806" cy="965200"/>
          <a:chOff x="787400" y="1752600"/>
          <a:chExt cx="1309856" cy="965200"/>
        </a:xfrm>
      </xdr:grpSpPr>
      <xdr:pic>
        <xdr:nvPicPr>
          <xdr:cNvPr id="3" name="그림 2">
            <a:extLst>
              <a:ext uri="{FF2B5EF4-FFF2-40B4-BE49-F238E27FC236}">
                <a16:creationId xmlns:a16="http://schemas.microsoft.com/office/drawing/2014/main" id="{DE8D9449-5080-4217-3327-477FA46292F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87400" y="1752600"/>
            <a:ext cx="635000" cy="964045"/>
          </a:xfrm>
          <a:prstGeom prst="rect">
            <a:avLst/>
          </a:prstGeom>
        </xdr:spPr>
      </xdr:pic>
      <xdr:pic>
        <xdr:nvPicPr>
          <xdr:cNvPr id="12" name="그림 11">
            <a:extLst>
              <a:ext uri="{FF2B5EF4-FFF2-40B4-BE49-F238E27FC236}">
                <a16:creationId xmlns:a16="http://schemas.microsoft.com/office/drawing/2014/main" id="{2471EA64-D21B-15CB-8056-12172BA738E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1447800" y="1752600"/>
            <a:ext cx="649456" cy="965200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269875</xdr:colOff>
      <xdr:row>6</xdr:row>
      <xdr:rowOff>101600</xdr:rowOff>
    </xdr:from>
    <xdr:to>
      <xdr:col>1</xdr:col>
      <xdr:colOff>1603375</xdr:colOff>
      <xdr:row>6</xdr:row>
      <xdr:rowOff>912344</xdr:rowOff>
    </xdr:to>
    <xdr:pic>
      <xdr:nvPicPr>
        <xdr:cNvPr id="2" name="image14.png">
          <a:extLst>
            <a:ext uri="{FF2B5EF4-FFF2-40B4-BE49-F238E27FC236}">
              <a16:creationId xmlns:a16="http://schemas.microsoft.com/office/drawing/2014/main" id="{59A601A6-6AE3-1849-99D9-E27F5FAFAE8D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1" cstate="print"/>
        <a:srcRect b="48591"/>
        <a:stretch/>
      </xdr:blipFill>
      <xdr:spPr>
        <a:xfrm>
          <a:off x="485775" y="1892300"/>
          <a:ext cx="1333500" cy="810744"/>
        </a:xfrm>
        <a:prstGeom prst="rect">
          <a:avLst/>
        </a:prstGeom>
        <a:noFill/>
      </xdr:spPr>
    </xdr:pic>
    <xdr:clientData fLocksWithSheet="0"/>
  </xdr:twoCellAnchor>
  <xdr:twoCellAnchor>
    <xdr:from>
      <xdr:col>1</xdr:col>
      <xdr:colOff>269875</xdr:colOff>
      <xdr:row>7</xdr:row>
      <xdr:rowOff>76201</xdr:rowOff>
    </xdr:from>
    <xdr:to>
      <xdr:col>1</xdr:col>
      <xdr:colOff>1603375</xdr:colOff>
      <xdr:row>7</xdr:row>
      <xdr:rowOff>954960</xdr:rowOff>
    </xdr:to>
    <xdr:pic>
      <xdr:nvPicPr>
        <xdr:cNvPr id="3" name="image16.png">
          <a:extLst>
            <a:ext uri="{FF2B5EF4-FFF2-40B4-BE49-F238E27FC236}">
              <a16:creationId xmlns:a16="http://schemas.microsoft.com/office/drawing/2014/main" id="{3A25D340-86E2-B041-918B-35F16C77E86A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2" cstate="print"/>
        <a:srcRect t="46637"/>
        <a:stretch/>
      </xdr:blipFill>
      <xdr:spPr>
        <a:xfrm>
          <a:off x="485775" y="2882901"/>
          <a:ext cx="1333500" cy="878759"/>
        </a:xfrm>
        <a:prstGeom prst="rect">
          <a:avLst/>
        </a:prstGeom>
        <a:noFill/>
      </xdr:spPr>
    </xdr:pic>
    <xdr:clientData fLocksWithSheet="0"/>
  </xdr:twoCellAnchor>
  <xdr:twoCellAnchor>
    <xdr:from>
      <xdr:col>1</xdr:col>
      <xdr:colOff>269875</xdr:colOff>
      <xdr:row>5</xdr:row>
      <xdr:rowOff>101600</xdr:rowOff>
    </xdr:from>
    <xdr:to>
      <xdr:col>1</xdr:col>
      <xdr:colOff>1603375</xdr:colOff>
      <xdr:row>5</xdr:row>
      <xdr:rowOff>890132</xdr:rowOff>
    </xdr:to>
    <xdr:pic>
      <xdr:nvPicPr>
        <xdr:cNvPr id="4" name="image14.png">
          <a:extLst>
            <a:ext uri="{FF2B5EF4-FFF2-40B4-BE49-F238E27FC236}">
              <a16:creationId xmlns:a16="http://schemas.microsoft.com/office/drawing/2014/main" id="{62D029DE-51AE-9C4F-8B49-81831E7D7BDF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1" cstate="print"/>
        <a:srcRect t="50000"/>
        <a:stretch/>
      </xdr:blipFill>
      <xdr:spPr>
        <a:xfrm>
          <a:off x="485775" y="876300"/>
          <a:ext cx="1333500" cy="788532"/>
        </a:xfrm>
        <a:prstGeom prst="rect">
          <a:avLst/>
        </a:prstGeom>
        <a:noFill/>
      </xdr:spPr>
    </xdr:pic>
    <xdr:clientData fLocksWithSheet="0"/>
  </xdr:twoCellAnchor>
  <xdr:twoCellAnchor>
    <xdr:from>
      <xdr:col>1</xdr:col>
      <xdr:colOff>269875</xdr:colOff>
      <xdr:row>9</xdr:row>
      <xdr:rowOff>101601</xdr:rowOff>
    </xdr:from>
    <xdr:to>
      <xdr:col>1</xdr:col>
      <xdr:colOff>1603375</xdr:colOff>
      <xdr:row>9</xdr:row>
      <xdr:rowOff>920861</xdr:rowOff>
    </xdr:to>
    <xdr:pic>
      <xdr:nvPicPr>
        <xdr:cNvPr id="5" name="image2.png">
          <a:extLst>
            <a:ext uri="{FF2B5EF4-FFF2-40B4-BE49-F238E27FC236}">
              <a16:creationId xmlns:a16="http://schemas.microsoft.com/office/drawing/2014/main" id="{87F1C7CC-0A13-B34E-AA07-4090C6F1B2EB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3" cstate="print"/>
        <a:srcRect b="50676"/>
        <a:stretch/>
      </xdr:blipFill>
      <xdr:spPr>
        <a:xfrm>
          <a:off x="485775" y="4940301"/>
          <a:ext cx="1333500" cy="819260"/>
        </a:xfrm>
        <a:prstGeom prst="rect">
          <a:avLst/>
        </a:prstGeom>
        <a:noFill/>
      </xdr:spPr>
    </xdr:pic>
    <xdr:clientData fLocksWithSheet="0"/>
  </xdr:twoCellAnchor>
  <xdr:twoCellAnchor>
    <xdr:from>
      <xdr:col>1</xdr:col>
      <xdr:colOff>269875</xdr:colOff>
      <xdr:row>8</xdr:row>
      <xdr:rowOff>88899</xdr:rowOff>
    </xdr:from>
    <xdr:to>
      <xdr:col>1</xdr:col>
      <xdr:colOff>1603375</xdr:colOff>
      <xdr:row>8</xdr:row>
      <xdr:rowOff>925337</xdr:rowOff>
    </xdr:to>
    <xdr:pic>
      <xdr:nvPicPr>
        <xdr:cNvPr id="6" name="image2.png">
          <a:extLst>
            <a:ext uri="{FF2B5EF4-FFF2-40B4-BE49-F238E27FC236}">
              <a16:creationId xmlns:a16="http://schemas.microsoft.com/office/drawing/2014/main" id="{0D26A17D-8E1B-B14D-94BC-7105310B6BDA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3" cstate="print"/>
        <a:srcRect t="49642"/>
        <a:stretch/>
      </xdr:blipFill>
      <xdr:spPr>
        <a:xfrm>
          <a:off x="485775" y="3911599"/>
          <a:ext cx="1333500" cy="836438"/>
        </a:xfrm>
        <a:prstGeom prst="rect">
          <a:avLst/>
        </a:prstGeom>
        <a:noFill/>
      </xdr:spPr>
    </xdr:pic>
    <xdr:clientData fLocksWithSheet="0"/>
  </xdr:twoCellAnchor>
  <xdr:twoCellAnchor>
    <xdr:from>
      <xdr:col>1</xdr:col>
      <xdr:colOff>269875</xdr:colOff>
      <xdr:row>10</xdr:row>
      <xdr:rowOff>63500</xdr:rowOff>
    </xdr:from>
    <xdr:to>
      <xdr:col>1</xdr:col>
      <xdr:colOff>1603375</xdr:colOff>
      <xdr:row>10</xdr:row>
      <xdr:rowOff>934495</xdr:rowOff>
    </xdr:to>
    <xdr:pic>
      <xdr:nvPicPr>
        <xdr:cNvPr id="7" name="image10.png">
          <a:extLst>
            <a:ext uri="{FF2B5EF4-FFF2-40B4-BE49-F238E27FC236}">
              <a16:creationId xmlns:a16="http://schemas.microsoft.com/office/drawing/2014/main" id="{21AB5E39-377A-784D-BF96-728BDA3F5BCF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4" cstate="print"/>
        <a:srcRect t="50575"/>
        <a:stretch/>
      </xdr:blipFill>
      <xdr:spPr>
        <a:xfrm>
          <a:off x="485775" y="5918200"/>
          <a:ext cx="1333500" cy="870995"/>
        </a:xfrm>
        <a:prstGeom prst="rect">
          <a:avLst/>
        </a:prstGeom>
        <a:noFill/>
      </xdr:spPr>
    </xdr:pic>
    <xdr:clientData fLocksWithSheet="0"/>
  </xdr:twoCellAnchor>
  <xdr:twoCellAnchor>
    <xdr:from>
      <xdr:col>1</xdr:col>
      <xdr:colOff>269875</xdr:colOff>
      <xdr:row>11</xdr:row>
      <xdr:rowOff>63500</xdr:rowOff>
    </xdr:from>
    <xdr:to>
      <xdr:col>1</xdr:col>
      <xdr:colOff>1603375</xdr:colOff>
      <xdr:row>11</xdr:row>
      <xdr:rowOff>966326</xdr:rowOff>
    </xdr:to>
    <xdr:pic>
      <xdr:nvPicPr>
        <xdr:cNvPr id="8" name="image10.png">
          <a:extLst>
            <a:ext uri="{FF2B5EF4-FFF2-40B4-BE49-F238E27FC236}">
              <a16:creationId xmlns:a16="http://schemas.microsoft.com/office/drawing/2014/main" id="{8664586B-B8A3-174B-8609-F10373CD7828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4" cstate="print"/>
        <a:srcRect b="48768"/>
        <a:stretch/>
      </xdr:blipFill>
      <xdr:spPr>
        <a:xfrm>
          <a:off x="485775" y="6934200"/>
          <a:ext cx="1333500" cy="902826"/>
        </a:xfrm>
        <a:prstGeom prst="rect">
          <a:avLst/>
        </a:prstGeom>
        <a:noFill/>
      </xdr:spPr>
    </xdr:pic>
    <xdr:clientData fLocksWithSheet="0"/>
  </xdr:twoCellAnchor>
  <xdr:twoCellAnchor>
    <xdr:from>
      <xdr:col>1</xdr:col>
      <xdr:colOff>269875</xdr:colOff>
      <xdr:row>12</xdr:row>
      <xdr:rowOff>76200</xdr:rowOff>
    </xdr:from>
    <xdr:to>
      <xdr:col>1</xdr:col>
      <xdr:colOff>1603375</xdr:colOff>
      <xdr:row>12</xdr:row>
      <xdr:rowOff>940112</xdr:rowOff>
    </xdr:to>
    <xdr:pic>
      <xdr:nvPicPr>
        <xdr:cNvPr id="9" name="image12.png">
          <a:extLst>
            <a:ext uri="{FF2B5EF4-FFF2-40B4-BE49-F238E27FC236}">
              <a16:creationId xmlns:a16="http://schemas.microsoft.com/office/drawing/2014/main" id="{53E663D9-FC81-A24B-823B-D028F494FCD8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5" cstate="print"/>
        <a:srcRect t="49175"/>
        <a:stretch/>
      </xdr:blipFill>
      <xdr:spPr>
        <a:xfrm>
          <a:off x="485775" y="7962900"/>
          <a:ext cx="1333500" cy="863912"/>
        </a:xfrm>
        <a:prstGeom prst="rect">
          <a:avLst/>
        </a:prstGeom>
        <a:noFill/>
      </xdr:spPr>
    </xdr:pic>
    <xdr:clientData fLocksWithSheet="0"/>
  </xdr:twoCellAnchor>
  <xdr:twoCellAnchor>
    <xdr:from>
      <xdr:col>1</xdr:col>
      <xdr:colOff>269875</xdr:colOff>
      <xdr:row>13</xdr:row>
      <xdr:rowOff>87078</xdr:rowOff>
    </xdr:from>
    <xdr:to>
      <xdr:col>1</xdr:col>
      <xdr:colOff>1603375</xdr:colOff>
      <xdr:row>13</xdr:row>
      <xdr:rowOff>919076</xdr:rowOff>
    </xdr:to>
    <xdr:pic>
      <xdr:nvPicPr>
        <xdr:cNvPr id="10" name="image5.png">
          <a:extLst>
            <a:ext uri="{FF2B5EF4-FFF2-40B4-BE49-F238E27FC236}">
              <a16:creationId xmlns:a16="http://schemas.microsoft.com/office/drawing/2014/main" id="{83D1A2EC-E2C5-9542-8101-909E73FCBDA4}"/>
            </a:ext>
          </a:extLst>
        </xdr:cNvPr>
        <xdr:cNvPicPr preferRelativeResize="0">
          <a:picLocks noChangeAspect="1"/>
        </xdr:cNvPicPr>
      </xdr:nvPicPr>
      <xdr:blipFill rotWithShape="1">
        <a:blip xmlns:r="http://schemas.openxmlformats.org/officeDocument/2006/relationships" r:embed="rId6" cstate="print"/>
        <a:srcRect t="47571"/>
        <a:stretch/>
      </xdr:blipFill>
      <xdr:spPr>
        <a:xfrm>
          <a:off x="485775" y="8989778"/>
          <a:ext cx="1333500" cy="831998"/>
        </a:xfrm>
        <a:prstGeom prst="rect">
          <a:avLst/>
        </a:prstGeom>
        <a:noFill/>
      </xdr:spPr>
    </xdr:pic>
    <xdr:clientData fLocksWithSheet="0"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135219</xdr:colOff>
      <xdr:row>5</xdr:row>
      <xdr:rowOff>50800</xdr:rowOff>
    </xdr:from>
    <xdr:to>
      <xdr:col>1</xdr:col>
      <xdr:colOff>1520427</xdr:colOff>
      <xdr:row>5</xdr:row>
      <xdr:rowOff>965200</xdr:rowOff>
    </xdr:to>
    <xdr:pic>
      <xdr:nvPicPr>
        <xdr:cNvPr id="7" name="Picture 2">
          <a:extLst>
            <a:ext uri="{FF2B5EF4-FFF2-40B4-BE49-F238E27FC236}">
              <a16:creationId xmlns:a16="http://schemas.microsoft.com/office/drawing/2014/main" id="{8EEAF281-95B4-1645-8F03-4965F2FEAA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5398" b="65812"/>
        <a:stretch/>
      </xdr:blipFill>
      <xdr:spPr>
        <a:xfrm>
          <a:off x="363819" y="1003300"/>
          <a:ext cx="1518558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180820</xdr:colOff>
      <xdr:row>7</xdr:row>
      <xdr:rowOff>50800</xdr:rowOff>
    </xdr:from>
    <xdr:to>
      <xdr:col>1</xdr:col>
      <xdr:colOff>1522451</xdr:colOff>
      <xdr:row>7</xdr:row>
      <xdr:rowOff>965200</xdr:rowOff>
    </xdr:to>
    <xdr:pic>
      <xdr:nvPicPr>
        <xdr:cNvPr id="8" name="Picture 5">
          <a:extLst>
            <a:ext uri="{FF2B5EF4-FFF2-40B4-BE49-F238E27FC236}">
              <a16:creationId xmlns:a16="http://schemas.microsoft.com/office/drawing/2014/main" id="{41122328-01EC-3F42-AABC-E05895603ADF}"/>
            </a:ext>
            <a:ext uri="{147F2762-F138-4A5C-976F-8EAC2B608ADB}">
              <a16:predDERef xmlns:a16="http://schemas.microsoft.com/office/drawing/2014/main" pred="{96D0FD3A-F5FC-FD96-98A7-A8D9D71456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376" b="66767"/>
        <a:stretch/>
      </xdr:blipFill>
      <xdr:spPr>
        <a:xfrm>
          <a:off x="409420" y="3035300"/>
          <a:ext cx="1427356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194982</xdr:colOff>
      <xdr:row>9</xdr:row>
      <xdr:rowOff>50800</xdr:rowOff>
    </xdr:from>
    <xdr:to>
      <xdr:col>2</xdr:col>
      <xdr:colOff>3339</xdr:colOff>
      <xdr:row>9</xdr:row>
      <xdr:rowOff>965200</xdr:rowOff>
    </xdr:to>
    <xdr:pic>
      <xdr:nvPicPr>
        <xdr:cNvPr id="9" name="Picture 6">
          <a:extLst>
            <a:ext uri="{FF2B5EF4-FFF2-40B4-BE49-F238E27FC236}">
              <a16:creationId xmlns:a16="http://schemas.microsoft.com/office/drawing/2014/main" id="{AB428EB0-387C-B742-A5BE-A6702D189F10}"/>
            </a:ext>
            <a:ext uri="{147F2762-F138-4A5C-976F-8EAC2B608ADB}">
              <a16:predDERef xmlns:a16="http://schemas.microsoft.com/office/drawing/2014/main" pred="{CBD7F08E-0A33-02AB-205A-732629C900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061" b="65342"/>
        <a:stretch/>
      </xdr:blipFill>
      <xdr:spPr>
        <a:xfrm>
          <a:off x="423582" y="5067300"/>
          <a:ext cx="1399032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198981</xdr:colOff>
      <xdr:row>11</xdr:row>
      <xdr:rowOff>49848</xdr:rowOff>
    </xdr:from>
    <xdr:to>
      <xdr:col>1</xdr:col>
      <xdr:colOff>1523341</xdr:colOff>
      <xdr:row>11</xdr:row>
      <xdr:rowOff>964248</xdr:rowOff>
    </xdr:to>
    <xdr:pic>
      <xdr:nvPicPr>
        <xdr:cNvPr id="10" name="Picture 1">
          <a:extLst>
            <a:ext uri="{FF2B5EF4-FFF2-40B4-BE49-F238E27FC236}">
              <a16:creationId xmlns:a16="http://schemas.microsoft.com/office/drawing/2014/main" id="{2ED8DDF0-576D-DC4D-850B-622B205E8AE1}"/>
            </a:ext>
            <a:ext uri="{147F2762-F138-4A5C-976F-8EAC2B608ADB}">
              <a16:predDERef xmlns:a16="http://schemas.microsoft.com/office/drawing/2014/main" pred="{858B352E-C435-81DC-B651-D8CD672DE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7581" y="7098348"/>
          <a:ext cx="1391035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128380</xdr:colOff>
      <xdr:row>6</xdr:row>
      <xdr:rowOff>45383</xdr:rowOff>
    </xdr:from>
    <xdr:to>
      <xdr:col>2</xdr:col>
      <xdr:colOff>3267</xdr:colOff>
      <xdr:row>6</xdr:row>
      <xdr:rowOff>959783</xdr:rowOff>
    </xdr:to>
    <xdr:pic>
      <xdr:nvPicPr>
        <xdr:cNvPr id="18" name="Picture 2">
          <a:extLst>
            <a:ext uri="{FF2B5EF4-FFF2-40B4-BE49-F238E27FC236}">
              <a16:creationId xmlns:a16="http://schemas.microsoft.com/office/drawing/2014/main" id="{0C5E1354-1194-3B4D-8B00-851F2867B3D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8558" b="32909"/>
        <a:stretch/>
      </xdr:blipFill>
      <xdr:spPr>
        <a:xfrm>
          <a:off x="356980" y="2013883"/>
          <a:ext cx="1532237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214015</xdr:colOff>
      <xdr:row>8</xdr:row>
      <xdr:rowOff>50800</xdr:rowOff>
    </xdr:from>
    <xdr:to>
      <xdr:col>2</xdr:col>
      <xdr:colOff>3357</xdr:colOff>
      <xdr:row>8</xdr:row>
      <xdr:rowOff>965200</xdr:rowOff>
    </xdr:to>
    <xdr:pic>
      <xdr:nvPicPr>
        <xdr:cNvPr id="19" name="Picture 5">
          <a:extLst>
            <a:ext uri="{FF2B5EF4-FFF2-40B4-BE49-F238E27FC236}">
              <a16:creationId xmlns:a16="http://schemas.microsoft.com/office/drawing/2014/main" id="{57F05338-C6BB-C648-845A-FA418DBC4E88}"/>
            </a:ext>
            <a:ext uri="{147F2762-F138-4A5C-976F-8EAC2B608ADB}">
              <a16:predDERef xmlns:a16="http://schemas.microsoft.com/office/drawing/2014/main" pred="{96D0FD3A-F5FC-FD96-98A7-A8D9D71456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34488" b="33150"/>
        <a:stretch/>
      </xdr:blipFill>
      <xdr:spPr>
        <a:xfrm>
          <a:off x="442615" y="4051300"/>
          <a:ext cx="1360967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177781</xdr:colOff>
      <xdr:row>10</xdr:row>
      <xdr:rowOff>50800</xdr:rowOff>
    </xdr:from>
    <xdr:to>
      <xdr:col>2</xdr:col>
      <xdr:colOff>1490</xdr:colOff>
      <xdr:row>10</xdr:row>
      <xdr:rowOff>965200</xdr:rowOff>
    </xdr:to>
    <xdr:pic>
      <xdr:nvPicPr>
        <xdr:cNvPr id="20" name="Picture 6">
          <a:extLst>
            <a:ext uri="{FF2B5EF4-FFF2-40B4-BE49-F238E27FC236}">
              <a16:creationId xmlns:a16="http://schemas.microsoft.com/office/drawing/2014/main" id="{69BB3E1A-C4ED-C547-9810-E729ACC5E473}"/>
            </a:ext>
            <a:ext uri="{147F2762-F138-4A5C-976F-8EAC2B608ADB}">
              <a16:predDERef xmlns:a16="http://schemas.microsoft.com/office/drawing/2014/main" pred="{CBD7F08E-0A33-02AB-205A-732629C900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6427" b="32734"/>
        <a:stretch/>
      </xdr:blipFill>
      <xdr:spPr>
        <a:xfrm>
          <a:off x="406381" y="6083300"/>
          <a:ext cx="1433434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184857</xdr:colOff>
      <xdr:row>12</xdr:row>
      <xdr:rowOff>50800</xdr:rowOff>
    </xdr:from>
    <xdr:to>
      <xdr:col>2</xdr:col>
      <xdr:colOff>3940</xdr:colOff>
      <xdr:row>12</xdr:row>
      <xdr:rowOff>965200</xdr:rowOff>
    </xdr:to>
    <xdr:pic>
      <xdr:nvPicPr>
        <xdr:cNvPr id="21" name="Picture 4">
          <a:extLst>
            <a:ext uri="{FF2B5EF4-FFF2-40B4-BE49-F238E27FC236}">
              <a16:creationId xmlns:a16="http://schemas.microsoft.com/office/drawing/2014/main" id="{A88E19ED-50C0-4C49-9C8A-576E529DBA20}"/>
            </a:ext>
            <a:ext uri="{147F2762-F138-4A5C-976F-8EAC2B608ADB}">
              <a16:predDERef xmlns:a16="http://schemas.microsoft.com/office/drawing/2014/main" pred="{C9008CC2-AB5A-7718-2B24-058396EA7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13457" y="8115300"/>
          <a:ext cx="1419283" cy="914400"/>
        </a:xfrm>
        <a:prstGeom prst="rect">
          <a:avLst/>
        </a:prstGeom>
      </xdr:spPr>
    </xdr:pic>
    <xdr:clientData/>
  </xdr:twoCellAnchor>
  <xdr:twoCellAnchor editAs="oneCell">
    <xdr:from>
      <xdr:col>1</xdr:col>
      <xdr:colOff>241864</xdr:colOff>
      <xdr:row>13</xdr:row>
      <xdr:rowOff>45155</xdr:rowOff>
    </xdr:from>
    <xdr:to>
      <xdr:col>2</xdr:col>
      <xdr:colOff>4082</xdr:colOff>
      <xdr:row>13</xdr:row>
      <xdr:rowOff>959555</xdr:rowOff>
    </xdr:to>
    <xdr:pic>
      <xdr:nvPicPr>
        <xdr:cNvPr id="22" name="Picture 8">
          <a:extLst>
            <a:ext uri="{FF2B5EF4-FFF2-40B4-BE49-F238E27FC236}">
              <a16:creationId xmlns:a16="http://schemas.microsoft.com/office/drawing/2014/main" id="{320BB8C7-9562-5D46-BACF-32051FA3E0B1}"/>
            </a:ext>
            <a:ext uri="{147F2762-F138-4A5C-976F-8EAC2B608ADB}">
              <a16:predDERef xmlns:a16="http://schemas.microsoft.com/office/drawing/2014/main" pred="{83D0AE08-CE85-D051-9D8F-E8531FDA9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0464" y="9125655"/>
          <a:ext cx="1305268" cy="914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10582F-1729-BA4F-87DC-6679250F9D46}">
  <dimension ref="B2:K17"/>
  <sheetViews>
    <sheetView showGridLines="0" tabSelected="1" workbookViewId="0">
      <selection activeCell="E18" sqref="E18"/>
    </sheetView>
  </sheetViews>
  <sheetFormatPr defaultColWidth="11.42578125" defaultRowHeight="15"/>
  <cols>
    <col min="1" max="1" width="2.85546875" customWidth="1"/>
    <col min="2" max="2" width="25.7109375" customWidth="1"/>
    <col min="3" max="3" width="15.85546875" customWidth="1"/>
    <col min="4" max="6" width="13.85546875" customWidth="1"/>
    <col min="7" max="7" width="30.85546875" customWidth="1"/>
  </cols>
  <sheetData>
    <row r="2" spans="2:11">
      <c r="B2" s="88" t="s">
        <v>0</v>
      </c>
    </row>
    <row r="3" spans="2:11">
      <c r="B3" s="88" t="s">
        <v>1</v>
      </c>
      <c r="C3" s="87" t="s">
        <v>2</v>
      </c>
    </row>
    <row r="4" spans="2:11">
      <c r="B4" s="73"/>
    </row>
    <row r="6" spans="2:11" ht="17.100000000000001">
      <c r="B6" s="85" t="s">
        <v>3</v>
      </c>
      <c r="C6" s="85" t="s">
        <v>4</v>
      </c>
      <c r="D6" s="85" t="s">
        <v>5</v>
      </c>
      <c r="E6" s="86" t="s">
        <v>6</v>
      </c>
      <c r="F6" s="85" t="s">
        <v>7</v>
      </c>
      <c r="G6" s="86" t="s">
        <v>8</v>
      </c>
    </row>
    <row r="7" spans="2:11" ht="17.100000000000001">
      <c r="B7" s="76" t="s">
        <v>9</v>
      </c>
      <c r="C7" s="83" t="s">
        <v>10</v>
      </c>
      <c r="D7" s="77">
        <v>0.5</v>
      </c>
      <c r="E7" s="79">
        <f>MERCHANDISE!J3</f>
        <v>88</v>
      </c>
      <c r="F7" s="81">
        <f>MERCHANDISE!O3</f>
        <v>6724000</v>
      </c>
      <c r="G7" s="83" t="s">
        <v>11</v>
      </c>
    </row>
    <row r="8" spans="2:11" ht="17.100000000000001">
      <c r="B8" s="75" t="s">
        <v>12</v>
      </c>
      <c r="C8" s="84" t="s">
        <v>10</v>
      </c>
      <c r="D8" s="78">
        <v>0</v>
      </c>
      <c r="E8" s="80">
        <f>'LUCA HAMERS'!K2</f>
        <v>17</v>
      </c>
      <c r="F8" s="82">
        <f>'LUCA HAMERS'!P2</f>
        <v>12433000</v>
      </c>
      <c r="G8" s="84" t="s">
        <v>13</v>
      </c>
    </row>
    <row r="9" spans="2:11" ht="17.100000000000001">
      <c r="B9" s="75" t="s">
        <v>14</v>
      </c>
      <c r="C9" s="84" t="s">
        <v>10</v>
      </c>
      <c r="D9" s="78">
        <v>0</v>
      </c>
      <c r="E9" s="80">
        <f>'SUGAR PUNCH'!J2</f>
        <v>31</v>
      </c>
      <c r="F9" s="82">
        <f>'SUGAR PUNCH'!O2</f>
        <v>13613000</v>
      </c>
      <c r="G9" s="84" t="s">
        <v>15</v>
      </c>
    </row>
    <row r="10" spans="2:11" ht="17.100000000000001">
      <c r="B10" s="75" t="s">
        <v>16</v>
      </c>
      <c r="C10" s="84" t="s">
        <v>17</v>
      </c>
      <c r="D10" s="78">
        <v>0.3</v>
      </c>
      <c r="E10" s="80">
        <f>ALIVEFORM!J2</f>
        <v>17</v>
      </c>
      <c r="F10" s="82">
        <f>ALIVEFORM!P2</f>
        <v>9238650</v>
      </c>
      <c r="G10" s="80" t="s">
        <v>18</v>
      </c>
      <c r="K10" s="73"/>
    </row>
    <row r="11" spans="2:11">
      <c r="G11" s="73"/>
      <c r="K11" s="73"/>
    </row>
    <row r="14" spans="2:11" ht="18" thickBot="1">
      <c r="B14" s="86" t="s">
        <v>19</v>
      </c>
      <c r="C14" s="85" t="s">
        <v>4</v>
      </c>
    </row>
    <row r="15" spans="2:11" ht="18" thickTop="1">
      <c r="B15" s="89" t="s">
        <v>20</v>
      </c>
      <c r="C15" s="78">
        <v>0.5</v>
      </c>
    </row>
    <row r="16" spans="2:11">
      <c r="B16" s="75" t="s">
        <v>21</v>
      </c>
      <c r="C16" s="78">
        <v>0.5</v>
      </c>
    </row>
    <row r="17" spans="2:3">
      <c r="B17" s="75" t="s">
        <v>22</v>
      </c>
      <c r="C17" s="74"/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D451A7-1D8C-B544-8A54-CF8723AB7671}">
  <dimension ref="B3:T11"/>
  <sheetViews>
    <sheetView workbookViewId="0">
      <selection activeCell="G8" sqref="G8"/>
    </sheetView>
  </sheetViews>
  <sheetFormatPr defaultColWidth="11.42578125" defaultRowHeight="15" outlineLevelCol="1"/>
  <cols>
    <col min="1" max="1" width="2.85546875" customWidth="1"/>
    <col min="2" max="2" width="12.85546875" customWidth="1"/>
    <col min="11" max="12" width="11.7109375" customWidth="1" outlineLevel="1"/>
    <col min="13" max="13" width="12.140625" customWidth="1" outlineLevel="1"/>
    <col min="14" max="14" width="13" bestFit="1" customWidth="1"/>
    <col min="16" max="17" width="12.85546875" customWidth="1"/>
    <col min="18" max="18" width="33.140625" customWidth="1"/>
  </cols>
  <sheetData>
    <row r="3" spans="2:20">
      <c r="B3" s="3" t="s">
        <v>23</v>
      </c>
      <c r="C3" s="63"/>
      <c r="D3" s="1"/>
      <c r="E3" s="1"/>
      <c r="F3" s="1"/>
      <c r="G3" s="3">
        <f>SUBTOTAL(9,G7:G15)</f>
        <v>88</v>
      </c>
      <c r="H3" s="3">
        <f t="shared" ref="H3:O3" si="0">SUBTOTAL(9,H7:H15)</f>
        <v>0</v>
      </c>
      <c r="I3" s="3">
        <f t="shared" si="0"/>
        <v>0</v>
      </c>
      <c r="J3" s="3">
        <f t="shared" si="0"/>
        <v>88</v>
      </c>
      <c r="K3" s="3"/>
      <c r="L3" s="3"/>
      <c r="M3" s="3"/>
      <c r="N3" s="4"/>
      <c r="O3" s="4">
        <f t="shared" si="0"/>
        <v>6724000</v>
      </c>
    </row>
    <row r="4" spans="2:20">
      <c r="B4" s="3" t="s">
        <v>10</v>
      </c>
      <c r="C4" s="63" t="s">
        <v>24</v>
      </c>
      <c r="D4" s="1"/>
      <c r="E4" s="1"/>
      <c r="F4" s="1"/>
      <c r="G4" s="3"/>
      <c r="H4" s="3"/>
      <c r="I4" s="3"/>
      <c r="J4" s="3"/>
      <c r="K4" s="3"/>
      <c r="L4" s="3"/>
      <c r="M4" s="3"/>
      <c r="N4" s="4"/>
      <c r="O4" s="4"/>
      <c r="P4" s="64">
        <v>0.5</v>
      </c>
      <c r="Q4" s="64">
        <v>0.5</v>
      </c>
    </row>
    <row r="5" spans="2:20">
      <c r="B5" s="2"/>
      <c r="C5" s="2"/>
      <c r="D5" s="2"/>
      <c r="E5" s="2"/>
      <c r="F5" s="2"/>
      <c r="G5" s="5"/>
      <c r="H5" s="5" t="s">
        <v>25</v>
      </c>
      <c r="I5" s="5"/>
      <c r="J5" s="2"/>
      <c r="K5" s="2"/>
      <c r="L5" s="2"/>
      <c r="M5" s="2"/>
      <c r="N5" s="2"/>
      <c r="O5" s="1"/>
      <c r="P5" s="2" t="s">
        <v>26</v>
      </c>
      <c r="Q5" s="2" t="s">
        <v>27</v>
      </c>
    </row>
    <row r="6" spans="2:20">
      <c r="B6" s="6" t="s">
        <v>28</v>
      </c>
      <c r="C6" s="6" t="s">
        <v>29</v>
      </c>
      <c r="D6" s="6" t="s">
        <v>30</v>
      </c>
      <c r="E6" s="6" t="s">
        <v>31</v>
      </c>
      <c r="F6" s="6" t="s">
        <v>32</v>
      </c>
      <c r="G6" s="6" t="s">
        <v>33</v>
      </c>
      <c r="H6" s="6" t="s">
        <v>34</v>
      </c>
      <c r="I6" s="6" t="s">
        <v>35</v>
      </c>
      <c r="J6" s="6" t="s">
        <v>36</v>
      </c>
      <c r="K6" s="96" t="s">
        <v>37</v>
      </c>
      <c r="L6" s="7" t="s">
        <v>38</v>
      </c>
      <c r="M6" s="7" t="s">
        <v>38</v>
      </c>
      <c r="N6" s="6" t="s">
        <v>39</v>
      </c>
      <c r="O6" s="6" t="s">
        <v>40</v>
      </c>
      <c r="P6" s="6" t="s">
        <v>41</v>
      </c>
      <c r="Q6" s="6" t="s">
        <v>42</v>
      </c>
      <c r="R6" s="95" t="s">
        <v>43</v>
      </c>
    </row>
    <row r="7" spans="2:20" ht="80.099999999999994" customHeight="1">
      <c r="B7" s="8"/>
      <c r="C7" s="9"/>
      <c r="D7" s="62" t="s">
        <v>44</v>
      </c>
      <c r="E7" s="9" t="s">
        <v>45</v>
      </c>
      <c r="F7" s="9"/>
      <c r="G7" s="9">
        <v>38</v>
      </c>
      <c r="H7" s="9"/>
      <c r="I7" s="9"/>
      <c r="J7" s="9">
        <f>SUM(G7:I7)</f>
        <v>38</v>
      </c>
      <c r="K7" s="90">
        <v>10</v>
      </c>
      <c r="L7" s="90">
        <f>K7*3</f>
        <v>30</v>
      </c>
      <c r="M7" s="92">
        <f>L7*1350</f>
        <v>40500</v>
      </c>
      <c r="N7" s="91">
        <v>48000</v>
      </c>
      <c r="O7" s="66">
        <f>N7*J7</f>
        <v>1824000</v>
      </c>
      <c r="P7" s="94">
        <f>N7*0.5</f>
        <v>24000</v>
      </c>
      <c r="Q7" s="94">
        <f>N7*0.5</f>
        <v>24000</v>
      </c>
      <c r="R7" s="99" t="s">
        <v>46</v>
      </c>
      <c r="S7" s="100" t="s">
        <v>47</v>
      </c>
    </row>
    <row r="8" spans="2:20" ht="80.099999999999994" customHeight="1">
      <c r="B8" s="8"/>
      <c r="C8" s="9"/>
      <c r="D8" s="62" t="s">
        <v>48</v>
      </c>
      <c r="E8" s="9" t="s">
        <v>45</v>
      </c>
      <c r="F8" s="9"/>
      <c r="G8" s="9">
        <v>50</v>
      </c>
      <c r="H8" s="9"/>
      <c r="I8" s="9"/>
      <c r="J8" s="9">
        <f>SUM(G8:I8)</f>
        <v>50</v>
      </c>
      <c r="K8" s="90">
        <v>25</v>
      </c>
      <c r="L8" s="90">
        <f t="shared" ref="L8:L11" si="1">K8*3</f>
        <v>75</v>
      </c>
      <c r="M8" s="92">
        <f t="shared" ref="M8:M11" si="2">L8*1350</f>
        <v>101250</v>
      </c>
      <c r="N8" s="93">
        <v>98000</v>
      </c>
      <c r="O8" s="66">
        <f>N8*J8</f>
        <v>4900000</v>
      </c>
      <c r="P8" s="94">
        <f t="shared" ref="P8:P11" si="3">N8*0.5</f>
        <v>49000</v>
      </c>
      <c r="Q8" s="94">
        <f t="shared" ref="Q8:Q11" si="4">N8*0.5</f>
        <v>49000</v>
      </c>
      <c r="R8" s="99" t="s">
        <v>49</v>
      </c>
      <c r="S8" s="98" t="s">
        <v>50</v>
      </c>
      <c r="T8" s="98">
        <v>20240326</v>
      </c>
    </row>
    <row r="9" spans="2:20" ht="80.099999999999994" customHeight="1">
      <c r="B9" s="8"/>
      <c r="C9" s="9"/>
      <c r="D9" s="62"/>
      <c r="E9" s="9"/>
      <c r="F9" s="9"/>
      <c r="G9" s="9"/>
      <c r="H9" s="9"/>
      <c r="I9" s="9"/>
      <c r="J9" s="9">
        <f>SUM(G9:I9)</f>
        <v>0</v>
      </c>
      <c r="K9" s="90">
        <f t="shared" ref="K9:K11" si="5">F9*1350</f>
        <v>0</v>
      </c>
      <c r="L9" s="90">
        <f t="shared" si="1"/>
        <v>0</v>
      </c>
      <c r="M9" s="92">
        <f t="shared" si="2"/>
        <v>0</v>
      </c>
      <c r="N9" s="91"/>
      <c r="O9" s="66">
        <f>N9*J9</f>
        <v>0</v>
      </c>
      <c r="P9" s="94">
        <f t="shared" si="3"/>
        <v>0</v>
      </c>
      <c r="Q9" s="94">
        <f t="shared" si="4"/>
        <v>0</v>
      </c>
      <c r="R9" s="74"/>
    </row>
    <row r="10" spans="2:20" ht="80.099999999999994" customHeight="1">
      <c r="B10" s="8"/>
      <c r="C10" s="9"/>
      <c r="D10" s="62"/>
      <c r="E10" s="9"/>
      <c r="F10" s="9"/>
      <c r="G10" s="9"/>
      <c r="H10" s="9"/>
      <c r="I10" s="9"/>
      <c r="J10" s="9">
        <f>SUM(G10:I10)</f>
        <v>0</v>
      </c>
      <c r="K10" s="90">
        <f t="shared" si="5"/>
        <v>0</v>
      </c>
      <c r="L10" s="90">
        <f t="shared" si="1"/>
        <v>0</v>
      </c>
      <c r="M10" s="92">
        <f t="shared" si="2"/>
        <v>0</v>
      </c>
      <c r="N10" s="91"/>
      <c r="O10" s="66">
        <f>N10*J10</f>
        <v>0</v>
      </c>
      <c r="P10" s="94">
        <f t="shared" si="3"/>
        <v>0</v>
      </c>
      <c r="Q10" s="94">
        <f t="shared" si="4"/>
        <v>0</v>
      </c>
      <c r="R10" s="74"/>
    </row>
    <row r="11" spans="2:20" ht="80.099999999999994" customHeight="1">
      <c r="B11" s="8"/>
      <c r="C11" s="9"/>
      <c r="D11" s="62"/>
      <c r="E11" s="8"/>
      <c r="F11" s="9"/>
      <c r="G11" s="9"/>
      <c r="H11" s="9"/>
      <c r="I11" s="9"/>
      <c r="J11" s="9">
        <f>SUM(G11:I11)</f>
        <v>0</v>
      </c>
      <c r="K11" s="90">
        <f t="shared" si="5"/>
        <v>0</v>
      </c>
      <c r="L11" s="90">
        <f t="shared" si="1"/>
        <v>0</v>
      </c>
      <c r="M11" s="92">
        <f t="shared" si="2"/>
        <v>0</v>
      </c>
      <c r="N11" s="91"/>
      <c r="O11" s="66">
        <f>N11*J11</f>
        <v>0</v>
      </c>
      <c r="P11" s="94">
        <f t="shared" si="3"/>
        <v>0</v>
      </c>
      <c r="Q11" s="94">
        <f t="shared" si="4"/>
        <v>0</v>
      </c>
      <c r="R11" s="74"/>
    </row>
  </sheetData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6BA430-9466-E444-B10A-6D30D24776EA}">
  <dimension ref="B1:P9"/>
  <sheetViews>
    <sheetView workbookViewId="0">
      <selection activeCell="R6" sqref="R6"/>
    </sheetView>
  </sheetViews>
  <sheetFormatPr defaultColWidth="10.85546875" defaultRowHeight="14.1" outlineLevelCol="1"/>
  <cols>
    <col min="1" max="1" width="2.85546875" style="1" customWidth="1"/>
    <col min="2" max="2" width="22.85546875" style="1" customWidth="1"/>
    <col min="3" max="3" width="13.85546875" style="1" customWidth="1"/>
    <col min="4" max="4" width="13.85546875" style="61" customWidth="1"/>
    <col min="5" max="11" width="8.85546875" style="1" customWidth="1"/>
    <col min="12" max="14" width="12.85546875" style="1" customWidth="1" outlineLevel="1"/>
    <col min="15" max="15" width="12.85546875" style="1" customWidth="1"/>
    <col min="16" max="16" width="14.28515625" style="1" bestFit="1" customWidth="1"/>
    <col min="17" max="16384" width="10.85546875" style="1"/>
  </cols>
  <sheetData>
    <row r="1" spans="2:16">
      <c r="P1" s="60"/>
    </row>
    <row r="2" spans="2:16">
      <c r="B2" s="3" t="s">
        <v>51</v>
      </c>
      <c r="C2" s="2"/>
      <c r="G2" s="3">
        <f>SUBTOTAL(9,G6:G14)</f>
        <v>2</v>
      </c>
      <c r="H2" s="3">
        <f>SUBTOTAL(9,H6:H14)</f>
        <v>7</v>
      </c>
      <c r="I2" s="3">
        <f t="shared" ref="I2:P2" si="0">SUBTOTAL(9,I6:I14)</f>
        <v>4</v>
      </c>
      <c r="J2" s="3">
        <f>SUBTOTAL(9,J6:J14)</f>
        <v>4</v>
      </c>
      <c r="K2" s="3">
        <f>SUBTOTAL(9,K6:K14)</f>
        <v>17</v>
      </c>
      <c r="L2" s="3"/>
      <c r="M2" s="3"/>
      <c r="N2" s="3"/>
      <c r="O2" s="4"/>
      <c r="P2" s="4">
        <f t="shared" si="0"/>
        <v>12433000</v>
      </c>
    </row>
    <row r="3" spans="2:16">
      <c r="B3" s="3" t="s">
        <v>10</v>
      </c>
      <c r="C3" s="2"/>
      <c r="H3" s="3"/>
      <c r="I3" s="3"/>
      <c r="J3" s="3"/>
      <c r="K3" s="3"/>
      <c r="L3" s="3"/>
      <c r="M3" s="3"/>
      <c r="N3" s="3"/>
      <c r="O3" s="4"/>
      <c r="P3" s="4"/>
    </row>
    <row r="4" spans="2:16">
      <c r="B4" s="2"/>
      <c r="C4" s="2"/>
      <c r="E4" s="2"/>
      <c r="F4" s="2"/>
      <c r="G4" s="70"/>
      <c r="H4" s="71"/>
      <c r="I4" s="71" t="s">
        <v>25</v>
      </c>
      <c r="J4" s="72"/>
      <c r="K4" s="2"/>
      <c r="L4" s="2"/>
      <c r="M4" s="2"/>
      <c r="N4" s="2"/>
      <c r="O4" s="2"/>
    </row>
    <row r="5" spans="2:16">
      <c r="B5" s="6" t="s">
        <v>28</v>
      </c>
      <c r="C5" s="6" t="s">
        <v>29</v>
      </c>
      <c r="D5" s="6" t="s">
        <v>30</v>
      </c>
      <c r="E5" s="6" t="s">
        <v>31</v>
      </c>
      <c r="F5" s="6" t="s">
        <v>52</v>
      </c>
      <c r="G5" s="6" t="s">
        <v>53</v>
      </c>
      <c r="H5" s="6" t="s">
        <v>54</v>
      </c>
      <c r="I5" s="6" t="s">
        <v>34</v>
      </c>
      <c r="J5" s="6" t="s">
        <v>35</v>
      </c>
      <c r="K5" s="6" t="s">
        <v>36</v>
      </c>
      <c r="L5" s="7" t="s">
        <v>32</v>
      </c>
      <c r="M5" s="7" t="s">
        <v>55</v>
      </c>
      <c r="N5" s="7" t="s">
        <v>56</v>
      </c>
      <c r="O5" s="6" t="s">
        <v>39</v>
      </c>
      <c r="P5" s="6" t="s">
        <v>40</v>
      </c>
    </row>
    <row r="6" spans="2:16" ht="80.099999999999994" customHeight="1">
      <c r="B6" s="8"/>
      <c r="C6" s="9" t="s">
        <v>57</v>
      </c>
      <c r="D6" s="62" t="s">
        <v>58</v>
      </c>
      <c r="E6" s="9" t="s">
        <v>59</v>
      </c>
      <c r="F6" s="9">
        <v>500</v>
      </c>
      <c r="G6" s="9"/>
      <c r="H6" s="9">
        <v>1</v>
      </c>
      <c r="I6" s="9"/>
      <c r="J6" s="9"/>
      <c r="K6" s="9">
        <f>SUM(G6:J6)</f>
        <v>1</v>
      </c>
      <c r="L6" s="66">
        <f>F6*1650</f>
        <v>825000</v>
      </c>
      <c r="M6" s="66">
        <f>L6*1.3</f>
        <v>1072500</v>
      </c>
      <c r="N6" s="66">
        <f>M6*2.3</f>
        <v>2466750</v>
      </c>
      <c r="O6" s="66">
        <v>2468000</v>
      </c>
      <c r="P6" s="66">
        <f>O6*K6</f>
        <v>2468000</v>
      </c>
    </row>
    <row r="7" spans="2:16" ht="80.099999999999994" customHeight="1">
      <c r="B7" s="8"/>
      <c r="C7" s="9" t="s">
        <v>60</v>
      </c>
      <c r="D7" s="62" t="s">
        <v>61</v>
      </c>
      <c r="E7" s="9" t="s">
        <v>59</v>
      </c>
      <c r="F7" s="9">
        <v>380</v>
      </c>
      <c r="G7" s="9"/>
      <c r="H7" s="9">
        <v>1</v>
      </c>
      <c r="I7" s="9"/>
      <c r="J7" s="9"/>
      <c r="K7" s="9">
        <f t="shared" ref="K7:K9" si="1">SUM(G7:J7)</f>
        <v>1</v>
      </c>
      <c r="L7" s="66">
        <f t="shared" ref="L7:L9" si="2">F7*1650</f>
        <v>627000</v>
      </c>
      <c r="M7" s="66">
        <f t="shared" ref="M7:M9" si="3">L7*1.3</f>
        <v>815100</v>
      </c>
      <c r="N7" s="66">
        <f t="shared" ref="N7:N9" si="4">M7*2.3</f>
        <v>1874729.9999999998</v>
      </c>
      <c r="O7" s="66">
        <v>1875000</v>
      </c>
      <c r="P7" s="66">
        <f t="shared" ref="P7:P8" si="5">O7*K7</f>
        <v>1875000</v>
      </c>
    </row>
    <row r="8" spans="2:16" ht="80.099999999999994" customHeight="1">
      <c r="B8" s="8"/>
      <c r="C8" s="9" t="s">
        <v>62</v>
      </c>
      <c r="D8" s="62" t="s">
        <v>63</v>
      </c>
      <c r="E8" s="9" t="s">
        <v>59</v>
      </c>
      <c r="F8" s="9">
        <v>260</v>
      </c>
      <c r="G8" s="9">
        <v>2</v>
      </c>
      <c r="H8" s="9">
        <v>2</v>
      </c>
      <c r="I8" s="9"/>
      <c r="J8" s="9"/>
      <c r="K8" s="9">
        <f t="shared" si="1"/>
        <v>4</v>
      </c>
      <c r="L8" s="66">
        <f t="shared" si="2"/>
        <v>429000</v>
      </c>
      <c r="M8" s="66">
        <f t="shared" si="3"/>
        <v>557700</v>
      </c>
      <c r="N8" s="66">
        <f t="shared" si="4"/>
        <v>1282710</v>
      </c>
      <c r="O8" s="66">
        <v>1280000</v>
      </c>
      <c r="P8" s="66">
        <f t="shared" si="5"/>
        <v>5120000</v>
      </c>
    </row>
    <row r="9" spans="2:16" ht="80.099999999999994" customHeight="1">
      <c r="B9" s="8"/>
      <c r="C9" s="9" t="s">
        <v>64</v>
      </c>
      <c r="D9" s="62" t="s">
        <v>65</v>
      </c>
      <c r="E9" s="9" t="s">
        <v>59</v>
      </c>
      <c r="F9" s="9">
        <v>55</v>
      </c>
      <c r="G9" s="9"/>
      <c r="H9" s="9">
        <v>3</v>
      </c>
      <c r="I9" s="9">
        <v>4</v>
      </c>
      <c r="J9" s="9">
        <v>4</v>
      </c>
      <c r="K9" s="9">
        <f t="shared" si="1"/>
        <v>11</v>
      </c>
      <c r="L9" s="66">
        <f t="shared" si="2"/>
        <v>90750</v>
      </c>
      <c r="M9" s="66">
        <f t="shared" si="3"/>
        <v>117975</v>
      </c>
      <c r="N9" s="66">
        <f t="shared" si="4"/>
        <v>271342.5</v>
      </c>
      <c r="O9" s="66">
        <v>270000</v>
      </c>
      <c r="P9" s="66">
        <f>O9*K9</f>
        <v>2970000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973CD6-3E76-664C-AC00-AD51D3CC16E1}">
  <dimension ref="B2:AQ30"/>
  <sheetViews>
    <sheetView workbookViewId="0">
      <selection activeCell="Q6" sqref="Q6"/>
    </sheetView>
  </sheetViews>
  <sheetFormatPr defaultColWidth="10.85546875" defaultRowHeight="14.1" outlineLevelCol="1"/>
  <cols>
    <col min="1" max="1" width="2.85546875" style="1" customWidth="1"/>
    <col min="2" max="2" width="25.42578125" style="1" customWidth="1"/>
    <col min="3" max="3" width="13.85546875" style="2" customWidth="1"/>
    <col min="4" max="4" width="13.85546875" style="1" customWidth="1"/>
    <col min="5" max="10" width="8.85546875" style="1" customWidth="1"/>
    <col min="11" max="13" width="11.85546875" style="1" hidden="1" customWidth="1" outlineLevel="1"/>
    <col min="14" max="14" width="11.85546875" style="1" customWidth="1" collapsed="1"/>
    <col min="15" max="15" width="15" style="1" customWidth="1"/>
    <col min="16" max="16384" width="10.85546875" style="1"/>
  </cols>
  <sheetData>
    <row r="2" spans="2:43">
      <c r="B2" s="3" t="s">
        <v>66</v>
      </c>
      <c r="G2" s="3">
        <f>SUBTOTAL(9,G6:G14)</f>
        <v>9</v>
      </c>
      <c r="H2" s="3">
        <f t="shared" ref="H2:O2" si="0">SUBTOTAL(9,H6:H14)</f>
        <v>13</v>
      </c>
      <c r="I2" s="3">
        <f t="shared" si="0"/>
        <v>9</v>
      </c>
      <c r="J2" s="3">
        <f t="shared" si="0"/>
        <v>31</v>
      </c>
      <c r="K2" s="3"/>
      <c r="L2" s="3"/>
      <c r="M2" s="3"/>
      <c r="N2" s="4"/>
      <c r="O2" s="4">
        <f t="shared" si="0"/>
        <v>13613000</v>
      </c>
    </row>
    <row r="3" spans="2:43">
      <c r="B3" s="3" t="s">
        <v>10</v>
      </c>
      <c r="G3" s="3"/>
      <c r="H3" s="3"/>
      <c r="I3" s="3"/>
      <c r="J3" s="3"/>
      <c r="K3" s="3"/>
      <c r="L3" s="3"/>
      <c r="M3" s="3"/>
      <c r="N3" s="4"/>
      <c r="O3" s="4"/>
    </row>
    <row r="4" spans="2:43">
      <c r="B4" s="2"/>
      <c r="D4" s="2"/>
      <c r="E4" s="2"/>
      <c r="F4" s="2"/>
      <c r="G4" s="70"/>
      <c r="H4" s="71" t="s">
        <v>25</v>
      </c>
      <c r="I4" s="72"/>
      <c r="J4" s="2"/>
      <c r="K4" s="2"/>
      <c r="L4" s="2"/>
      <c r="M4" s="2"/>
      <c r="N4" s="2"/>
    </row>
    <row r="5" spans="2:43" ht="15" thickBot="1">
      <c r="B5" s="6" t="s">
        <v>28</v>
      </c>
      <c r="C5" s="6" t="s">
        <v>29</v>
      </c>
      <c r="D5" s="6" t="s">
        <v>30</v>
      </c>
      <c r="E5" s="6" t="s">
        <v>31</v>
      </c>
      <c r="F5" s="6" t="s">
        <v>52</v>
      </c>
      <c r="G5" s="6" t="s">
        <v>54</v>
      </c>
      <c r="H5" s="6" t="s">
        <v>34</v>
      </c>
      <c r="I5" s="6" t="s">
        <v>35</v>
      </c>
      <c r="J5" s="6" t="s">
        <v>36</v>
      </c>
      <c r="K5" s="7" t="s">
        <v>32</v>
      </c>
      <c r="L5" s="7" t="s">
        <v>55</v>
      </c>
      <c r="M5" s="7" t="s">
        <v>56</v>
      </c>
      <c r="N5" s="6" t="s">
        <v>39</v>
      </c>
      <c r="O5" s="6" t="s">
        <v>40</v>
      </c>
    </row>
    <row r="6" spans="2:43" ht="80.099999999999994" customHeight="1" thickBot="1">
      <c r="B6" s="8"/>
      <c r="C6" s="9" t="s">
        <v>67</v>
      </c>
      <c r="D6" s="8" t="s">
        <v>68</v>
      </c>
      <c r="E6" s="8" t="s">
        <v>69</v>
      </c>
      <c r="F6" s="9">
        <v>90</v>
      </c>
      <c r="G6" s="9">
        <v>1</v>
      </c>
      <c r="H6" s="9">
        <v>1</v>
      </c>
      <c r="I6" s="9">
        <v>1</v>
      </c>
      <c r="J6" s="9">
        <f t="shared" ref="J6:J14" si="1">SUM(G6:I6)</f>
        <v>3</v>
      </c>
      <c r="K6" s="68">
        <f>F6*1350</f>
        <v>121500</v>
      </c>
      <c r="L6" s="68">
        <f>K6*1.3</f>
        <v>157950</v>
      </c>
      <c r="M6" s="68">
        <f>L6*2.3</f>
        <v>363285</v>
      </c>
      <c r="N6" s="69">
        <v>365000</v>
      </c>
      <c r="O6" s="69">
        <f>N6*J6</f>
        <v>1095000</v>
      </c>
      <c r="T6" s="10" t="s">
        <v>70</v>
      </c>
      <c r="U6" s="11" t="s">
        <v>71</v>
      </c>
      <c r="V6" s="12" t="s">
        <v>72</v>
      </c>
      <c r="W6" s="13" t="s">
        <v>73</v>
      </c>
      <c r="X6" s="10" t="s">
        <v>74</v>
      </c>
      <c r="Y6" s="11" t="s">
        <v>71</v>
      </c>
      <c r="Z6" s="12" t="s">
        <v>72</v>
      </c>
      <c r="AA6" s="13" t="s">
        <v>73</v>
      </c>
      <c r="AB6" s="10" t="s">
        <v>75</v>
      </c>
      <c r="AC6" s="11" t="s">
        <v>71</v>
      </c>
      <c r="AD6" s="12" t="s">
        <v>72</v>
      </c>
      <c r="AE6" s="13" t="s">
        <v>73</v>
      </c>
      <c r="AF6" s="10" t="s">
        <v>76</v>
      </c>
      <c r="AG6" s="11" t="s">
        <v>71</v>
      </c>
      <c r="AH6" s="12" t="s">
        <v>72</v>
      </c>
      <c r="AI6" s="14" t="s">
        <v>73</v>
      </c>
      <c r="AK6" s="15" t="s">
        <v>77</v>
      </c>
      <c r="AL6" s="16" t="s">
        <v>78</v>
      </c>
      <c r="AM6" s="17" t="s">
        <v>79</v>
      </c>
      <c r="AN6" s="16" t="s">
        <v>80</v>
      </c>
      <c r="AO6" s="17" t="s">
        <v>81</v>
      </c>
      <c r="AP6" s="18" t="s">
        <v>82</v>
      </c>
      <c r="AQ6" s="19" t="s">
        <v>83</v>
      </c>
    </row>
    <row r="7" spans="2:43" ht="80.099999999999994" customHeight="1">
      <c r="B7" s="8"/>
      <c r="C7" s="9" t="s">
        <v>67</v>
      </c>
      <c r="D7" s="8" t="s">
        <v>68</v>
      </c>
      <c r="E7" s="8" t="s">
        <v>84</v>
      </c>
      <c r="F7" s="9">
        <v>90</v>
      </c>
      <c r="G7" s="9">
        <v>1</v>
      </c>
      <c r="H7" s="9">
        <v>1</v>
      </c>
      <c r="I7" s="9">
        <v>1</v>
      </c>
      <c r="J7" s="9">
        <f t="shared" si="1"/>
        <v>3</v>
      </c>
      <c r="K7" s="68">
        <f t="shared" ref="K7:K14" si="2">F7*1350</f>
        <v>121500</v>
      </c>
      <c r="L7" s="68">
        <f t="shared" ref="L7:L14" si="3">K7*1.3</f>
        <v>157950</v>
      </c>
      <c r="M7" s="68">
        <f t="shared" ref="M7:M14" si="4">L7*2.3</f>
        <v>363285</v>
      </c>
      <c r="N7" s="69">
        <v>365000</v>
      </c>
      <c r="O7" s="69">
        <f t="shared" ref="O7:O14" si="5">N7*J7</f>
        <v>1095000</v>
      </c>
      <c r="T7" s="20" t="s">
        <v>85</v>
      </c>
      <c r="U7" s="21">
        <v>69.5</v>
      </c>
      <c r="V7" s="22">
        <v>71.5</v>
      </c>
      <c r="W7" s="23">
        <v>74</v>
      </c>
      <c r="X7" s="20" t="s">
        <v>85</v>
      </c>
      <c r="Y7" s="21">
        <v>67.5</v>
      </c>
      <c r="Z7" s="22">
        <v>69.5</v>
      </c>
      <c r="AA7" s="23">
        <v>72</v>
      </c>
      <c r="AB7" s="20" t="s">
        <v>85</v>
      </c>
      <c r="AC7" s="21">
        <v>70.5</v>
      </c>
      <c r="AD7" s="22">
        <v>72.5</v>
      </c>
      <c r="AE7" s="23">
        <v>75</v>
      </c>
      <c r="AF7" s="20" t="s">
        <v>85</v>
      </c>
      <c r="AG7" s="21">
        <v>70.5</v>
      </c>
      <c r="AH7" s="22">
        <v>72.5</v>
      </c>
      <c r="AI7" s="24">
        <v>75</v>
      </c>
      <c r="AK7" s="25" t="s">
        <v>86</v>
      </c>
      <c r="AL7" s="26" t="s">
        <v>87</v>
      </c>
      <c r="AM7" s="27" t="s">
        <v>75</v>
      </c>
      <c r="AN7" s="26" t="s">
        <v>88</v>
      </c>
      <c r="AO7" s="27" t="s">
        <v>89</v>
      </c>
      <c r="AP7" s="28">
        <v>90</v>
      </c>
      <c r="AQ7" s="29">
        <v>85</v>
      </c>
    </row>
    <row r="8" spans="2:43" ht="80.099999999999994" customHeight="1">
      <c r="B8" s="8"/>
      <c r="C8" s="9" t="s">
        <v>90</v>
      </c>
      <c r="D8" s="8" t="s">
        <v>91</v>
      </c>
      <c r="E8" s="8" t="s">
        <v>69</v>
      </c>
      <c r="F8" s="9">
        <v>126</v>
      </c>
      <c r="G8" s="9">
        <v>1</v>
      </c>
      <c r="H8" s="9">
        <v>1</v>
      </c>
      <c r="I8" s="9">
        <v>1</v>
      </c>
      <c r="J8" s="9">
        <f t="shared" si="1"/>
        <v>3</v>
      </c>
      <c r="K8" s="68">
        <f t="shared" si="2"/>
        <v>170100</v>
      </c>
      <c r="L8" s="68">
        <f t="shared" si="3"/>
        <v>221130</v>
      </c>
      <c r="M8" s="68">
        <f t="shared" si="4"/>
        <v>508598.99999999994</v>
      </c>
      <c r="N8" s="69">
        <v>508000</v>
      </c>
      <c r="O8" s="69">
        <f t="shared" si="5"/>
        <v>1524000</v>
      </c>
      <c r="T8" s="30" t="s">
        <v>92</v>
      </c>
      <c r="U8" s="31">
        <v>66</v>
      </c>
      <c r="V8" s="32">
        <v>68</v>
      </c>
      <c r="W8" s="33">
        <v>71</v>
      </c>
      <c r="X8" s="30" t="s">
        <v>92</v>
      </c>
      <c r="Y8" s="31">
        <v>65</v>
      </c>
      <c r="Z8" s="32">
        <v>67</v>
      </c>
      <c r="AA8" s="33">
        <v>70</v>
      </c>
      <c r="AB8" s="30" t="s">
        <v>92</v>
      </c>
      <c r="AC8" s="31">
        <v>59</v>
      </c>
      <c r="AD8" s="32">
        <v>61</v>
      </c>
      <c r="AE8" s="33">
        <v>64</v>
      </c>
      <c r="AF8" s="30" t="s">
        <v>92</v>
      </c>
      <c r="AG8" s="31">
        <v>62</v>
      </c>
      <c r="AH8" s="32">
        <v>64</v>
      </c>
      <c r="AI8" s="34">
        <v>67</v>
      </c>
      <c r="AK8" s="35" t="s">
        <v>93</v>
      </c>
      <c r="AL8" s="36" t="s">
        <v>87</v>
      </c>
      <c r="AM8" s="37" t="s">
        <v>76</v>
      </c>
      <c r="AN8" s="36" t="s">
        <v>88</v>
      </c>
      <c r="AO8" s="37" t="s">
        <v>89</v>
      </c>
      <c r="AP8" s="38">
        <v>100</v>
      </c>
      <c r="AQ8" s="39">
        <v>90</v>
      </c>
    </row>
    <row r="9" spans="2:43" ht="80.099999999999994" customHeight="1">
      <c r="B9" s="8"/>
      <c r="C9" s="9" t="s">
        <v>94</v>
      </c>
      <c r="D9" s="8" t="s">
        <v>68</v>
      </c>
      <c r="E9" s="8" t="s">
        <v>69</v>
      </c>
      <c r="F9" s="9">
        <v>90</v>
      </c>
      <c r="G9" s="9">
        <v>1</v>
      </c>
      <c r="H9" s="9">
        <v>2</v>
      </c>
      <c r="I9" s="9">
        <v>1</v>
      </c>
      <c r="J9" s="9">
        <f t="shared" si="1"/>
        <v>4</v>
      </c>
      <c r="K9" s="68">
        <f t="shared" si="2"/>
        <v>121500</v>
      </c>
      <c r="L9" s="68">
        <f t="shared" si="3"/>
        <v>157950</v>
      </c>
      <c r="M9" s="68">
        <f t="shared" si="4"/>
        <v>363285</v>
      </c>
      <c r="N9" s="69">
        <v>365000</v>
      </c>
      <c r="O9" s="69">
        <f t="shared" si="5"/>
        <v>1460000</v>
      </c>
      <c r="T9" s="30" t="s">
        <v>95</v>
      </c>
      <c r="U9" s="31">
        <v>68</v>
      </c>
      <c r="V9" s="32">
        <v>70</v>
      </c>
      <c r="W9" s="33">
        <v>73</v>
      </c>
      <c r="X9" s="30" t="s">
        <v>95</v>
      </c>
      <c r="Y9" s="31">
        <v>68</v>
      </c>
      <c r="Z9" s="32">
        <v>70</v>
      </c>
      <c r="AA9" s="33">
        <v>73</v>
      </c>
      <c r="AB9" s="30" t="s">
        <v>95</v>
      </c>
      <c r="AC9" s="31">
        <v>62</v>
      </c>
      <c r="AD9" s="32">
        <v>64</v>
      </c>
      <c r="AE9" s="33">
        <v>67</v>
      </c>
      <c r="AF9" s="30" t="s">
        <v>95</v>
      </c>
      <c r="AG9" s="31">
        <v>62</v>
      </c>
      <c r="AH9" s="32">
        <v>64</v>
      </c>
      <c r="AI9" s="34">
        <v>67</v>
      </c>
      <c r="AK9" s="35" t="s">
        <v>96</v>
      </c>
      <c r="AL9" s="36" t="s">
        <v>87</v>
      </c>
      <c r="AM9" s="37" t="s">
        <v>74</v>
      </c>
      <c r="AN9" s="36" t="s">
        <v>88</v>
      </c>
      <c r="AO9" s="37" t="s">
        <v>89</v>
      </c>
      <c r="AP9" s="38">
        <v>140</v>
      </c>
      <c r="AQ9" s="39">
        <v>130</v>
      </c>
    </row>
    <row r="10" spans="2:43" ht="80.099999999999994" customHeight="1">
      <c r="B10" s="8"/>
      <c r="C10" s="9" t="s">
        <v>94</v>
      </c>
      <c r="D10" s="8" t="s">
        <v>68</v>
      </c>
      <c r="E10" s="8" t="s">
        <v>84</v>
      </c>
      <c r="F10" s="9">
        <v>90</v>
      </c>
      <c r="G10" s="9">
        <v>1</v>
      </c>
      <c r="H10" s="9">
        <v>2</v>
      </c>
      <c r="I10" s="9">
        <v>1</v>
      </c>
      <c r="J10" s="9">
        <f t="shared" si="1"/>
        <v>4</v>
      </c>
      <c r="K10" s="68">
        <f t="shared" si="2"/>
        <v>121500</v>
      </c>
      <c r="L10" s="68">
        <f t="shared" si="3"/>
        <v>157950</v>
      </c>
      <c r="M10" s="68">
        <f t="shared" si="4"/>
        <v>363285</v>
      </c>
      <c r="N10" s="69">
        <v>365000</v>
      </c>
      <c r="O10" s="69">
        <f t="shared" si="5"/>
        <v>1460000</v>
      </c>
      <c r="T10" s="30" t="s">
        <v>97</v>
      </c>
      <c r="U10" s="31">
        <v>54</v>
      </c>
      <c r="V10" s="32">
        <v>58</v>
      </c>
      <c r="W10" s="33">
        <v>61</v>
      </c>
      <c r="X10" s="30" t="s">
        <v>97</v>
      </c>
      <c r="Y10" s="31">
        <v>54</v>
      </c>
      <c r="Z10" s="32">
        <v>58</v>
      </c>
      <c r="AA10" s="33">
        <v>61</v>
      </c>
      <c r="AB10" s="30" t="s">
        <v>97</v>
      </c>
      <c r="AC10" s="31">
        <v>62</v>
      </c>
      <c r="AD10" s="32">
        <v>64</v>
      </c>
      <c r="AE10" s="33">
        <v>67</v>
      </c>
      <c r="AF10" s="30" t="s">
        <v>97</v>
      </c>
      <c r="AG10" s="31">
        <v>62</v>
      </c>
      <c r="AH10" s="32">
        <v>64</v>
      </c>
      <c r="AI10" s="34">
        <v>67</v>
      </c>
      <c r="AK10" s="35" t="s">
        <v>98</v>
      </c>
      <c r="AL10" s="36" t="s">
        <v>87</v>
      </c>
      <c r="AM10" s="37" t="s">
        <v>75</v>
      </c>
      <c r="AN10" s="36" t="s">
        <v>88</v>
      </c>
      <c r="AO10" s="37" t="s">
        <v>89</v>
      </c>
      <c r="AP10" s="38">
        <v>90</v>
      </c>
      <c r="AQ10" s="39">
        <v>85</v>
      </c>
    </row>
    <row r="11" spans="2:43" ht="80.099999999999994" customHeight="1" thickBot="1">
      <c r="B11" s="8"/>
      <c r="C11" s="9" t="s">
        <v>99</v>
      </c>
      <c r="D11" s="8" t="s">
        <v>100</v>
      </c>
      <c r="E11" s="8" t="s">
        <v>69</v>
      </c>
      <c r="F11" s="9">
        <v>135</v>
      </c>
      <c r="G11" s="9">
        <v>1</v>
      </c>
      <c r="H11" s="9">
        <v>2</v>
      </c>
      <c r="I11" s="9">
        <v>1</v>
      </c>
      <c r="J11" s="9">
        <f t="shared" si="1"/>
        <v>4</v>
      </c>
      <c r="K11" s="68">
        <f t="shared" si="2"/>
        <v>182250</v>
      </c>
      <c r="L11" s="68">
        <f t="shared" si="3"/>
        <v>236925</v>
      </c>
      <c r="M11" s="68">
        <f t="shared" si="4"/>
        <v>544927.5</v>
      </c>
      <c r="N11" s="69">
        <v>545000</v>
      </c>
      <c r="O11" s="69">
        <f t="shared" si="5"/>
        <v>2180000</v>
      </c>
      <c r="T11" s="40" t="s">
        <v>101</v>
      </c>
      <c r="U11" s="41">
        <v>56</v>
      </c>
      <c r="V11" s="42">
        <v>57</v>
      </c>
      <c r="W11" s="43">
        <v>58.5</v>
      </c>
      <c r="X11" s="40" t="s">
        <v>101</v>
      </c>
      <c r="Y11" s="41">
        <v>57</v>
      </c>
      <c r="Z11" s="42">
        <v>58</v>
      </c>
      <c r="AA11" s="43">
        <v>59.5</v>
      </c>
      <c r="AB11" s="40" t="s">
        <v>101</v>
      </c>
      <c r="AC11" s="41">
        <v>21.5</v>
      </c>
      <c r="AD11" s="42">
        <v>22.5</v>
      </c>
      <c r="AE11" s="43">
        <v>24</v>
      </c>
      <c r="AF11" s="40" t="s">
        <v>101</v>
      </c>
      <c r="AG11" s="41">
        <v>59</v>
      </c>
      <c r="AH11" s="42">
        <v>60</v>
      </c>
      <c r="AI11" s="44">
        <v>61.5</v>
      </c>
      <c r="AK11" s="35" t="s">
        <v>102</v>
      </c>
      <c r="AL11" s="36" t="s">
        <v>87</v>
      </c>
      <c r="AM11" s="37" t="s">
        <v>76</v>
      </c>
      <c r="AN11" s="36" t="s">
        <v>88</v>
      </c>
      <c r="AO11" s="37" t="s">
        <v>89</v>
      </c>
      <c r="AP11" s="38">
        <v>100</v>
      </c>
      <c r="AQ11" s="39">
        <v>90</v>
      </c>
    </row>
    <row r="12" spans="2:43" ht="80.099999999999994" customHeight="1">
      <c r="B12" s="8"/>
      <c r="C12" s="9" t="s">
        <v>99</v>
      </c>
      <c r="D12" s="8" t="s">
        <v>100</v>
      </c>
      <c r="E12" s="8" t="s">
        <v>84</v>
      </c>
      <c r="F12" s="9">
        <v>135</v>
      </c>
      <c r="G12" s="9">
        <v>1</v>
      </c>
      <c r="H12" s="9">
        <v>2</v>
      </c>
      <c r="I12" s="9">
        <v>1</v>
      </c>
      <c r="J12" s="9">
        <f t="shared" si="1"/>
        <v>4</v>
      </c>
      <c r="K12" s="68">
        <f t="shared" si="2"/>
        <v>182250</v>
      </c>
      <c r="L12" s="68">
        <f t="shared" si="3"/>
        <v>236925</v>
      </c>
      <c r="M12" s="68">
        <f t="shared" si="4"/>
        <v>544927.5</v>
      </c>
      <c r="N12" s="69">
        <v>545000</v>
      </c>
      <c r="O12" s="69">
        <f t="shared" si="5"/>
        <v>2180000</v>
      </c>
      <c r="AK12" s="35" t="s">
        <v>103</v>
      </c>
      <c r="AL12" s="36" t="s">
        <v>87</v>
      </c>
      <c r="AM12" s="37" t="s">
        <v>70</v>
      </c>
      <c r="AN12" s="36" t="s">
        <v>88</v>
      </c>
      <c r="AO12" s="37" t="s">
        <v>89</v>
      </c>
      <c r="AP12" s="38">
        <v>150</v>
      </c>
      <c r="AQ12" s="39">
        <v>140</v>
      </c>
    </row>
    <row r="13" spans="2:43" ht="80.099999999999994" customHeight="1">
      <c r="B13" s="8"/>
      <c r="C13" s="9" t="s">
        <v>104</v>
      </c>
      <c r="D13" s="8" t="s">
        <v>68</v>
      </c>
      <c r="E13" s="8" t="s">
        <v>69</v>
      </c>
      <c r="F13" s="9">
        <v>90</v>
      </c>
      <c r="G13" s="9">
        <v>1</v>
      </c>
      <c r="H13" s="9">
        <v>1</v>
      </c>
      <c r="I13" s="9">
        <v>1</v>
      </c>
      <c r="J13" s="9">
        <f t="shared" si="1"/>
        <v>3</v>
      </c>
      <c r="K13" s="68">
        <f t="shared" si="2"/>
        <v>121500</v>
      </c>
      <c r="L13" s="68">
        <f t="shared" si="3"/>
        <v>157950</v>
      </c>
      <c r="M13" s="68">
        <f t="shared" si="4"/>
        <v>363285</v>
      </c>
      <c r="N13" s="69">
        <v>365000</v>
      </c>
      <c r="O13" s="69">
        <f t="shared" si="5"/>
        <v>1095000</v>
      </c>
      <c r="AK13" s="35" t="s">
        <v>105</v>
      </c>
      <c r="AL13" s="36" t="s">
        <v>87</v>
      </c>
      <c r="AM13" s="37" t="s">
        <v>75</v>
      </c>
      <c r="AN13" s="36" t="s">
        <v>88</v>
      </c>
      <c r="AO13" s="37" t="s">
        <v>89</v>
      </c>
      <c r="AP13" s="38">
        <v>90</v>
      </c>
      <c r="AQ13" s="39">
        <v>85</v>
      </c>
    </row>
    <row r="14" spans="2:43" ht="80.099999999999994" customHeight="1">
      <c r="B14" s="8"/>
      <c r="C14" s="9" t="s">
        <v>106</v>
      </c>
      <c r="D14" s="8" t="s">
        <v>91</v>
      </c>
      <c r="E14" s="8" t="s">
        <v>107</v>
      </c>
      <c r="F14" s="9">
        <v>126</v>
      </c>
      <c r="G14" s="9">
        <v>1</v>
      </c>
      <c r="H14" s="9">
        <v>1</v>
      </c>
      <c r="I14" s="9">
        <v>1</v>
      </c>
      <c r="J14" s="9">
        <f t="shared" si="1"/>
        <v>3</v>
      </c>
      <c r="K14" s="68">
        <f t="shared" si="2"/>
        <v>170100</v>
      </c>
      <c r="L14" s="68">
        <f t="shared" si="3"/>
        <v>221130</v>
      </c>
      <c r="M14" s="68">
        <f t="shared" si="4"/>
        <v>508598.99999999994</v>
      </c>
      <c r="N14" s="69">
        <v>508000</v>
      </c>
      <c r="O14" s="69">
        <f t="shared" si="5"/>
        <v>1524000</v>
      </c>
      <c r="AK14" s="35" t="s">
        <v>108</v>
      </c>
      <c r="AL14" s="36" t="s">
        <v>87</v>
      </c>
      <c r="AM14" s="37" t="s">
        <v>76</v>
      </c>
      <c r="AN14" s="36" t="s">
        <v>88</v>
      </c>
      <c r="AO14" s="37" t="s">
        <v>89</v>
      </c>
      <c r="AP14" s="38">
        <v>100</v>
      </c>
      <c r="AQ14" s="39">
        <v>90</v>
      </c>
    </row>
    <row r="15" spans="2:43" ht="80.099999999999994" customHeight="1">
      <c r="AK15" s="35" t="s">
        <v>109</v>
      </c>
      <c r="AL15" s="36" t="s">
        <v>87</v>
      </c>
      <c r="AM15" s="37" t="s">
        <v>70</v>
      </c>
      <c r="AN15" s="36" t="s">
        <v>88</v>
      </c>
      <c r="AO15" s="37" t="s">
        <v>89</v>
      </c>
      <c r="AP15" s="38">
        <v>150</v>
      </c>
      <c r="AQ15" s="39">
        <v>140</v>
      </c>
    </row>
    <row r="16" spans="2:43" ht="80.099999999999994" customHeight="1">
      <c r="AK16" s="35" t="s">
        <v>110</v>
      </c>
      <c r="AL16" s="36" t="s">
        <v>87</v>
      </c>
      <c r="AM16" s="37" t="s">
        <v>75</v>
      </c>
      <c r="AN16" s="36" t="s">
        <v>88</v>
      </c>
      <c r="AO16" s="37" t="s">
        <v>89</v>
      </c>
      <c r="AP16" s="38">
        <v>90</v>
      </c>
      <c r="AQ16" s="39">
        <v>85</v>
      </c>
    </row>
    <row r="17" spans="37:43" ht="80.099999999999994" customHeight="1">
      <c r="AK17" s="35" t="s">
        <v>111</v>
      </c>
      <c r="AL17" s="36" t="s">
        <v>87</v>
      </c>
      <c r="AM17" s="37" t="s">
        <v>76</v>
      </c>
      <c r="AN17" s="36" t="s">
        <v>88</v>
      </c>
      <c r="AO17" s="37" t="s">
        <v>89</v>
      </c>
      <c r="AP17" s="38">
        <v>100</v>
      </c>
      <c r="AQ17" s="39">
        <v>90</v>
      </c>
    </row>
    <row r="18" spans="37:43" ht="80.099999999999994" customHeight="1">
      <c r="AK18" s="35" t="s">
        <v>112</v>
      </c>
      <c r="AL18" s="36" t="s">
        <v>87</v>
      </c>
      <c r="AM18" s="37" t="s">
        <v>74</v>
      </c>
      <c r="AN18" s="36" t="s">
        <v>88</v>
      </c>
      <c r="AO18" s="37" t="s">
        <v>89</v>
      </c>
      <c r="AP18" s="38">
        <v>140</v>
      </c>
      <c r="AQ18" s="39">
        <v>130</v>
      </c>
    </row>
    <row r="19" spans="37:43" ht="80.099999999999994" customHeight="1">
      <c r="AK19" s="35" t="s">
        <v>113</v>
      </c>
      <c r="AL19" s="36" t="s">
        <v>87</v>
      </c>
      <c r="AM19" s="37" t="s">
        <v>75</v>
      </c>
      <c r="AN19" s="36" t="s">
        <v>88</v>
      </c>
      <c r="AO19" s="37" t="s">
        <v>89</v>
      </c>
      <c r="AP19" s="38">
        <v>90</v>
      </c>
      <c r="AQ19" s="39">
        <v>85</v>
      </c>
    </row>
    <row r="20" spans="37:43" ht="80.099999999999994" customHeight="1">
      <c r="AK20" s="35" t="s">
        <v>114</v>
      </c>
      <c r="AL20" s="36" t="s">
        <v>87</v>
      </c>
      <c r="AM20" s="37" t="s">
        <v>76</v>
      </c>
      <c r="AN20" s="36" t="s">
        <v>88</v>
      </c>
      <c r="AO20" s="37" t="s">
        <v>89</v>
      </c>
      <c r="AP20" s="38">
        <v>100</v>
      </c>
      <c r="AQ20" s="39">
        <v>90</v>
      </c>
    </row>
    <row r="21" spans="37:43" ht="80.099999999999994" customHeight="1" thickBot="1">
      <c r="AK21" s="45" t="s">
        <v>115</v>
      </c>
      <c r="AL21" s="46" t="s">
        <v>87</v>
      </c>
      <c r="AM21" s="47" t="s">
        <v>70</v>
      </c>
      <c r="AN21" s="46" t="s">
        <v>88</v>
      </c>
      <c r="AO21" s="47" t="s">
        <v>89</v>
      </c>
      <c r="AP21" s="48">
        <v>150</v>
      </c>
      <c r="AQ21" s="49">
        <v>140</v>
      </c>
    </row>
    <row r="22" spans="37:43" ht="80.099999999999994" customHeight="1">
      <c r="AK22" s="50" t="s">
        <v>116</v>
      </c>
      <c r="AL22" s="51" t="s">
        <v>117</v>
      </c>
      <c r="AM22" s="52" t="s">
        <v>75</v>
      </c>
      <c r="AN22" s="51" t="s">
        <v>88</v>
      </c>
      <c r="AO22" s="52" t="s">
        <v>89</v>
      </c>
      <c r="AP22" s="53">
        <v>90</v>
      </c>
      <c r="AQ22" s="54">
        <v>85</v>
      </c>
    </row>
    <row r="23" spans="37:43" ht="80.099999999999994" customHeight="1">
      <c r="AK23" s="35" t="s">
        <v>118</v>
      </c>
      <c r="AL23" s="36" t="s">
        <v>117</v>
      </c>
      <c r="AM23" s="37" t="s">
        <v>76</v>
      </c>
      <c r="AN23" s="36" t="s">
        <v>88</v>
      </c>
      <c r="AO23" s="37" t="s">
        <v>89</v>
      </c>
      <c r="AP23" s="38">
        <v>100</v>
      </c>
      <c r="AQ23" s="39">
        <v>90</v>
      </c>
    </row>
    <row r="24" spans="37:43" ht="80.099999999999994" customHeight="1">
      <c r="AK24" s="35" t="s">
        <v>119</v>
      </c>
      <c r="AL24" s="36" t="s">
        <v>117</v>
      </c>
      <c r="AM24" s="37" t="s">
        <v>75</v>
      </c>
      <c r="AN24" s="36" t="s">
        <v>88</v>
      </c>
      <c r="AO24" s="37" t="s">
        <v>89</v>
      </c>
      <c r="AP24" s="38">
        <v>90</v>
      </c>
      <c r="AQ24" s="39">
        <v>85</v>
      </c>
    </row>
    <row r="25" spans="37:43" ht="80.099999999999994" customHeight="1">
      <c r="AK25" s="35" t="s">
        <v>120</v>
      </c>
      <c r="AL25" s="36" t="s">
        <v>117</v>
      </c>
      <c r="AM25" s="37" t="s">
        <v>76</v>
      </c>
      <c r="AN25" s="36" t="s">
        <v>88</v>
      </c>
      <c r="AO25" s="37" t="s">
        <v>89</v>
      </c>
      <c r="AP25" s="38">
        <v>100</v>
      </c>
      <c r="AQ25" s="39">
        <v>90</v>
      </c>
    </row>
    <row r="26" spans="37:43" ht="80.099999999999994" customHeight="1">
      <c r="AK26" s="35" t="s">
        <v>121</v>
      </c>
      <c r="AL26" s="36" t="s">
        <v>117</v>
      </c>
      <c r="AM26" s="37" t="s">
        <v>75</v>
      </c>
      <c r="AN26" s="36" t="s">
        <v>88</v>
      </c>
      <c r="AO26" s="37" t="s">
        <v>89</v>
      </c>
      <c r="AP26" s="38">
        <v>90</v>
      </c>
      <c r="AQ26" s="39">
        <v>85</v>
      </c>
    </row>
    <row r="27" spans="37:43" ht="80.099999999999994" customHeight="1">
      <c r="AK27" s="35" t="s">
        <v>122</v>
      </c>
      <c r="AL27" s="36" t="s">
        <v>117</v>
      </c>
      <c r="AM27" s="37" t="s">
        <v>76</v>
      </c>
      <c r="AN27" s="36" t="s">
        <v>88</v>
      </c>
      <c r="AO27" s="37" t="s">
        <v>89</v>
      </c>
      <c r="AP27" s="38">
        <v>100</v>
      </c>
      <c r="AQ27" s="39">
        <v>90</v>
      </c>
    </row>
    <row r="28" spans="37:43" ht="80.099999999999994" customHeight="1">
      <c r="AK28" s="35" t="s">
        <v>123</v>
      </c>
      <c r="AL28" s="36" t="s">
        <v>117</v>
      </c>
      <c r="AM28" s="37" t="s">
        <v>75</v>
      </c>
      <c r="AN28" s="36" t="s">
        <v>88</v>
      </c>
      <c r="AO28" s="37" t="s">
        <v>89</v>
      </c>
      <c r="AP28" s="38">
        <v>90</v>
      </c>
      <c r="AQ28" s="39">
        <v>85</v>
      </c>
    </row>
    <row r="29" spans="37:43" ht="80.099999999999994" customHeight="1" thickBot="1">
      <c r="AK29" s="55" t="s">
        <v>124</v>
      </c>
      <c r="AL29" s="56" t="s">
        <v>117</v>
      </c>
      <c r="AM29" s="57" t="s">
        <v>76</v>
      </c>
      <c r="AN29" s="56" t="s">
        <v>88</v>
      </c>
      <c r="AO29" s="57" t="s">
        <v>89</v>
      </c>
      <c r="AP29" s="58">
        <v>100</v>
      </c>
      <c r="AQ29" s="59">
        <v>90</v>
      </c>
    </row>
    <row r="30" spans="37:43" ht="80.099999999999994" customHeight="1"/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45B9BC-BB23-0349-A83B-1A667169F690}">
  <dimension ref="B2:R14"/>
  <sheetViews>
    <sheetView workbookViewId="0">
      <selection activeCell="O6" sqref="O6"/>
    </sheetView>
  </sheetViews>
  <sheetFormatPr defaultColWidth="11.42578125" defaultRowHeight="15" outlineLevelCol="1"/>
  <cols>
    <col min="1" max="1" width="3" customWidth="1"/>
    <col min="2" max="2" width="22.85546875" style="1" customWidth="1"/>
    <col min="3" max="3" width="8.42578125" style="2" customWidth="1"/>
    <col min="4" max="4" width="25.85546875" style="1" bestFit="1" customWidth="1"/>
    <col min="5" max="10" width="8.85546875" style="1" customWidth="1"/>
    <col min="11" max="13" width="11.85546875" style="1" customWidth="1" outlineLevel="1"/>
    <col min="14" max="15" width="11.85546875" style="1" customWidth="1"/>
    <col min="16" max="16" width="14" style="1" customWidth="1"/>
    <col min="17" max="18" width="13.140625" bestFit="1" customWidth="1"/>
  </cols>
  <sheetData>
    <row r="2" spans="2:18">
      <c r="B2" s="3" t="s">
        <v>125</v>
      </c>
      <c r="C2" s="63" t="s">
        <v>126</v>
      </c>
      <c r="G2" s="3">
        <f>SUBTOTAL(9,G6:G14)</f>
        <v>5</v>
      </c>
      <c r="H2" s="3">
        <f t="shared" ref="H2:J2" si="0">SUBTOTAL(9,H6:H14)</f>
        <v>9</v>
      </c>
      <c r="I2" s="3">
        <f t="shared" si="0"/>
        <v>3</v>
      </c>
      <c r="J2" s="3">
        <f t="shared" si="0"/>
        <v>17</v>
      </c>
      <c r="K2" s="3"/>
      <c r="L2" s="3"/>
      <c r="M2" s="3"/>
      <c r="N2" s="4"/>
      <c r="O2" s="4"/>
      <c r="P2" s="4">
        <f>SUBTOTAL(9,P6:P14)</f>
        <v>9238650</v>
      </c>
      <c r="Q2" s="4"/>
      <c r="R2" s="4"/>
    </row>
    <row r="3" spans="2:18">
      <c r="B3" s="3" t="s">
        <v>127</v>
      </c>
      <c r="C3" s="61" t="s">
        <v>128</v>
      </c>
      <c r="G3" s="3"/>
      <c r="H3" s="3"/>
      <c r="I3" s="3"/>
      <c r="J3" s="3"/>
      <c r="K3" s="3"/>
      <c r="L3" s="3"/>
      <c r="M3" s="3"/>
      <c r="N3" s="4"/>
      <c r="O3" s="4"/>
      <c r="P3" s="4"/>
      <c r="Q3" s="64">
        <v>0.7</v>
      </c>
      <c r="R3" s="64">
        <v>0.3</v>
      </c>
    </row>
    <row r="4" spans="2:18">
      <c r="B4" s="2"/>
      <c r="C4" s="61" t="s">
        <v>129</v>
      </c>
      <c r="D4" s="2"/>
      <c r="E4" s="2"/>
      <c r="F4" s="2"/>
      <c r="G4" s="70"/>
      <c r="H4" s="71" t="s">
        <v>25</v>
      </c>
      <c r="I4" s="72"/>
      <c r="J4" s="2"/>
      <c r="K4" s="2"/>
      <c r="L4" s="2"/>
      <c r="M4" s="2"/>
      <c r="N4" s="2"/>
      <c r="O4" s="2" t="s">
        <v>130</v>
      </c>
      <c r="Q4" s="2" t="s">
        <v>26</v>
      </c>
      <c r="R4" s="2" t="s">
        <v>27</v>
      </c>
    </row>
    <row r="5" spans="2:18">
      <c r="B5" s="6" t="s">
        <v>28</v>
      </c>
      <c r="C5" s="6" t="s">
        <v>29</v>
      </c>
      <c r="D5" s="6" t="s">
        <v>30</v>
      </c>
      <c r="E5" s="6" t="s">
        <v>31</v>
      </c>
      <c r="F5" s="6" t="s">
        <v>52</v>
      </c>
      <c r="G5" s="6">
        <v>41</v>
      </c>
      <c r="H5" s="6">
        <v>42</v>
      </c>
      <c r="I5" s="6">
        <v>43</v>
      </c>
      <c r="J5" s="6" t="s">
        <v>36</v>
      </c>
      <c r="K5" s="7" t="s">
        <v>32</v>
      </c>
      <c r="L5" s="7" t="s">
        <v>55</v>
      </c>
      <c r="M5" s="7" t="s">
        <v>56</v>
      </c>
      <c r="N5" s="6" t="s">
        <v>131</v>
      </c>
      <c r="O5" s="6" t="s">
        <v>132</v>
      </c>
      <c r="P5" s="6" t="s">
        <v>40</v>
      </c>
      <c r="Q5" s="6" t="s">
        <v>133</v>
      </c>
      <c r="R5" s="6" t="s">
        <v>134</v>
      </c>
    </row>
    <row r="6" spans="2:18" ht="80.099999999999994" customHeight="1">
      <c r="B6" s="8"/>
      <c r="C6" s="9"/>
      <c r="D6" s="62" t="s">
        <v>135</v>
      </c>
      <c r="E6" s="97" t="s">
        <v>45</v>
      </c>
      <c r="F6" s="9">
        <v>110</v>
      </c>
      <c r="G6" s="9">
        <v>1</v>
      </c>
      <c r="H6" s="9">
        <v>1</v>
      </c>
      <c r="I6" s="9">
        <v>1</v>
      </c>
      <c r="J6" s="9">
        <f t="shared" ref="J6:J14" si="1">SUM(G6:I6)</f>
        <v>3</v>
      </c>
      <c r="K6" s="65">
        <f>F6*1350</f>
        <v>148500</v>
      </c>
      <c r="L6" s="65">
        <f>K6*1.3</f>
        <v>193050</v>
      </c>
      <c r="M6" s="65">
        <f>L6*2.3</f>
        <v>444014.99999999994</v>
      </c>
      <c r="N6" s="66">
        <v>448000</v>
      </c>
      <c r="O6" s="66">
        <f>N6*0.85</f>
        <v>380800</v>
      </c>
      <c r="P6" s="66">
        <f>O6*J6</f>
        <v>1142400</v>
      </c>
      <c r="Q6" s="67">
        <f>O6*0.7</f>
        <v>266560</v>
      </c>
      <c r="R6" s="67">
        <f>O6*0.3</f>
        <v>114240</v>
      </c>
    </row>
    <row r="7" spans="2:18" ht="80.099999999999994" customHeight="1">
      <c r="B7" s="8"/>
      <c r="C7" s="9"/>
      <c r="D7" s="62" t="s">
        <v>136</v>
      </c>
      <c r="E7" s="97" t="s">
        <v>137</v>
      </c>
      <c r="F7" s="9">
        <v>122</v>
      </c>
      <c r="G7" s="9"/>
      <c r="H7" s="9">
        <v>1</v>
      </c>
      <c r="I7" s="9"/>
      <c r="J7" s="9">
        <f t="shared" si="1"/>
        <v>1</v>
      </c>
      <c r="K7" s="65">
        <f>F7*1350</f>
        <v>164700</v>
      </c>
      <c r="L7" s="65">
        <f t="shared" ref="L7:L14" si="2">K7*1.3</f>
        <v>214110</v>
      </c>
      <c r="M7" s="65">
        <f t="shared" ref="M7:M14" si="3">L7*2.3</f>
        <v>492452.99999999994</v>
      </c>
      <c r="N7" s="66">
        <v>495000</v>
      </c>
      <c r="O7" s="66">
        <f t="shared" ref="O7:O14" si="4">N7*0.85</f>
        <v>420750</v>
      </c>
      <c r="P7" s="66">
        <f t="shared" ref="P7:P14" si="5">O7*J7</f>
        <v>420750</v>
      </c>
      <c r="Q7" s="67">
        <f t="shared" ref="Q7:Q14" si="6">O7*0.7</f>
        <v>294525</v>
      </c>
      <c r="R7" s="67">
        <f t="shared" ref="R7:R14" si="7">O7*0.3</f>
        <v>126225</v>
      </c>
    </row>
    <row r="8" spans="2:18" ht="80.099999999999994" customHeight="1">
      <c r="B8" s="8"/>
      <c r="C8" s="9"/>
      <c r="D8" s="62" t="s">
        <v>138</v>
      </c>
      <c r="E8" s="97" t="s">
        <v>45</v>
      </c>
      <c r="F8" s="9">
        <v>162</v>
      </c>
      <c r="G8" s="9">
        <v>1</v>
      </c>
      <c r="H8" s="9">
        <v>1</v>
      </c>
      <c r="I8" s="9">
        <v>1</v>
      </c>
      <c r="J8" s="9">
        <f t="shared" si="1"/>
        <v>3</v>
      </c>
      <c r="K8" s="65">
        <f t="shared" ref="K8:K14" si="8">F8*1350</f>
        <v>218700</v>
      </c>
      <c r="L8" s="65">
        <f t="shared" si="2"/>
        <v>284310</v>
      </c>
      <c r="M8" s="65">
        <f t="shared" si="3"/>
        <v>653913</v>
      </c>
      <c r="N8" s="66">
        <v>655000</v>
      </c>
      <c r="O8" s="66">
        <f t="shared" si="4"/>
        <v>556750</v>
      </c>
      <c r="P8" s="66">
        <f t="shared" si="5"/>
        <v>1670250</v>
      </c>
      <c r="Q8" s="67">
        <f t="shared" si="6"/>
        <v>389725</v>
      </c>
      <c r="R8" s="67">
        <f t="shared" si="7"/>
        <v>167025</v>
      </c>
    </row>
    <row r="9" spans="2:18" ht="80.099999999999994" customHeight="1">
      <c r="B9" s="8"/>
      <c r="C9" s="9"/>
      <c r="D9" s="62" t="s">
        <v>139</v>
      </c>
      <c r="E9" s="97" t="s">
        <v>137</v>
      </c>
      <c r="F9" s="9">
        <v>174</v>
      </c>
      <c r="G9" s="9"/>
      <c r="H9" s="9">
        <v>1</v>
      </c>
      <c r="I9" s="9"/>
      <c r="J9" s="9">
        <f t="shared" si="1"/>
        <v>1</v>
      </c>
      <c r="K9" s="65">
        <f t="shared" si="8"/>
        <v>234900</v>
      </c>
      <c r="L9" s="65">
        <f t="shared" si="2"/>
        <v>305370</v>
      </c>
      <c r="M9" s="65">
        <f t="shared" si="3"/>
        <v>702351</v>
      </c>
      <c r="N9" s="66">
        <v>705000</v>
      </c>
      <c r="O9" s="66">
        <f t="shared" si="4"/>
        <v>599250</v>
      </c>
      <c r="P9" s="66">
        <f t="shared" si="5"/>
        <v>599250</v>
      </c>
      <c r="Q9" s="67">
        <f t="shared" si="6"/>
        <v>419475</v>
      </c>
      <c r="R9" s="67">
        <f t="shared" si="7"/>
        <v>179775</v>
      </c>
    </row>
    <row r="10" spans="2:18" ht="80.099999999999994" customHeight="1">
      <c r="B10" s="8"/>
      <c r="C10" s="9"/>
      <c r="D10" s="62" t="s">
        <v>140</v>
      </c>
      <c r="E10" s="97" t="s">
        <v>45</v>
      </c>
      <c r="F10" s="9">
        <v>162</v>
      </c>
      <c r="G10" s="9">
        <v>1</v>
      </c>
      <c r="H10" s="9">
        <v>1</v>
      </c>
      <c r="I10" s="9"/>
      <c r="J10" s="9">
        <f t="shared" si="1"/>
        <v>2</v>
      </c>
      <c r="K10" s="65">
        <f t="shared" si="8"/>
        <v>218700</v>
      </c>
      <c r="L10" s="65">
        <f t="shared" si="2"/>
        <v>284310</v>
      </c>
      <c r="M10" s="65">
        <f t="shared" si="3"/>
        <v>653913</v>
      </c>
      <c r="N10" s="66">
        <v>655000</v>
      </c>
      <c r="O10" s="66">
        <f t="shared" si="4"/>
        <v>556750</v>
      </c>
      <c r="P10" s="66">
        <f t="shared" si="5"/>
        <v>1113500</v>
      </c>
      <c r="Q10" s="67">
        <f t="shared" si="6"/>
        <v>389725</v>
      </c>
      <c r="R10" s="67">
        <f t="shared" si="7"/>
        <v>167025</v>
      </c>
    </row>
    <row r="11" spans="2:18" ht="80.099999999999994" customHeight="1">
      <c r="B11" s="8"/>
      <c r="C11" s="9"/>
      <c r="D11" s="62" t="s">
        <v>141</v>
      </c>
      <c r="E11" s="97" t="s">
        <v>137</v>
      </c>
      <c r="F11" s="9">
        <v>174</v>
      </c>
      <c r="G11" s="9"/>
      <c r="H11" s="9">
        <v>1</v>
      </c>
      <c r="I11" s="9"/>
      <c r="J11" s="9">
        <f t="shared" si="1"/>
        <v>1</v>
      </c>
      <c r="K11" s="65">
        <f t="shared" si="8"/>
        <v>234900</v>
      </c>
      <c r="L11" s="65">
        <f t="shared" si="2"/>
        <v>305370</v>
      </c>
      <c r="M11" s="65">
        <f t="shared" si="3"/>
        <v>702351</v>
      </c>
      <c r="N11" s="66">
        <v>705000</v>
      </c>
      <c r="O11" s="66">
        <f t="shared" si="4"/>
        <v>599250</v>
      </c>
      <c r="P11" s="66">
        <f t="shared" si="5"/>
        <v>599250</v>
      </c>
      <c r="Q11" s="67">
        <f t="shared" si="6"/>
        <v>419475</v>
      </c>
      <c r="R11" s="67">
        <f t="shared" si="7"/>
        <v>179775</v>
      </c>
    </row>
    <row r="12" spans="2:18" ht="80.099999999999994" customHeight="1">
      <c r="B12" s="8"/>
      <c r="C12" s="9"/>
      <c r="D12" s="8" t="s">
        <v>142</v>
      </c>
      <c r="E12" s="97" t="s">
        <v>45</v>
      </c>
      <c r="F12" s="9">
        <v>210</v>
      </c>
      <c r="G12" s="9">
        <v>1</v>
      </c>
      <c r="H12" s="9">
        <v>1</v>
      </c>
      <c r="I12" s="9">
        <v>1</v>
      </c>
      <c r="J12" s="9">
        <f t="shared" si="1"/>
        <v>3</v>
      </c>
      <c r="K12" s="65">
        <f t="shared" si="8"/>
        <v>283500</v>
      </c>
      <c r="L12" s="65">
        <f t="shared" si="2"/>
        <v>368550</v>
      </c>
      <c r="M12" s="65">
        <f t="shared" si="3"/>
        <v>847664.99999999988</v>
      </c>
      <c r="N12" s="66">
        <v>848000</v>
      </c>
      <c r="O12" s="66">
        <f t="shared" si="4"/>
        <v>720800</v>
      </c>
      <c r="P12" s="66">
        <f t="shared" si="5"/>
        <v>2162400</v>
      </c>
      <c r="Q12" s="67">
        <f t="shared" si="6"/>
        <v>504559.99999999994</v>
      </c>
      <c r="R12" s="67">
        <f t="shared" si="7"/>
        <v>216240</v>
      </c>
    </row>
    <row r="13" spans="2:18" ht="80.099999999999994" customHeight="1">
      <c r="B13" s="8"/>
      <c r="C13" s="9"/>
      <c r="D13" s="8" t="s">
        <v>143</v>
      </c>
      <c r="E13" s="97" t="s">
        <v>45</v>
      </c>
      <c r="F13" s="9">
        <v>140</v>
      </c>
      <c r="G13" s="9">
        <v>1</v>
      </c>
      <c r="H13" s="9">
        <v>1</v>
      </c>
      <c r="I13" s="9"/>
      <c r="J13" s="9">
        <f t="shared" si="1"/>
        <v>2</v>
      </c>
      <c r="K13" s="65">
        <f t="shared" si="8"/>
        <v>189000</v>
      </c>
      <c r="L13" s="65">
        <f t="shared" si="2"/>
        <v>245700</v>
      </c>
      <c r="M13" s="65">
        <f t="shared" si="3"/>
        <v>565110</v>
      </c>
      <c r="N13" s="66">
        <v>568000</v>
      </c>
      <c r="O13" s="66">
        <f t="shared" si="4"/>
        <v>482800</v>
      </c>
      <c r="P13" s="66">
        <f t="shared" si="5"/>
        <v>965600</v>
      </c>
      <c r="Q13" s="67">
        <f t="shared" si="6"/>
        <v>337960</v>
      </c>
      <c r="R13" s="67">
        <f t="shared" si="7"/>
        <v>144840</v>
      </c>
    </row>
    <row r="14" spans="2:18" ht="80.099999999999994" customHeight="1">
      <c r="B14" s="8"/>
      <c r="C14" s="9"/>
      <c r="D14" s="8" t="s">
        <v>144</v>
      </c>
      <c r="E14" s="97" t="s">
        <v>137</v>
      </c>
      <c r="F14" s="9">
        <v>164</v>
      </c>
      <c r="G14" s="9"/>
      <c r="H14" s="9">
        <v>1</v>
      </c>
      <c r="I14" s="9"/>
      <c r="J14" s="9">
        <f t="shared" si="1"/>
        <v>1</v>
      </c>
      <c r="K14" s="65">
        <f t="shared" si="8"/>
        <v>221400</v>
      </c>
      <c r="L14" s="65">
        <f t="shared" si="2"/>
        <v>287820</v>
      </c>
      <c r="M14" s="65">
        <f t="shared" si="3"/>
        <v>661986</v>
      </c>
      <c r="N14" s="66">
        <v>665000</v>
      </c>
      <c r="O14" s="66">
        <f t="shared" si="4"/>
        <v>565250</v>
      </c>
      <c r="P14" s="66">
        <f t="shared" si="5"/>
        <v>565250</v>
      </c>
      <c r="Q14" s="67">
        <f t="shared" si="6"/>
        <v>395675</v>
      </c>
      <c r="R14" s="67">
        <f t="shared" si="7"/>
        <v>169575</v>
      </c>
    </row>
  </sheetData>
  <phoneticPr fontId="2" type="noConversion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EF05BB98F6B1DE4085493A65FA7E93BA" ma:contentTypeVersion="18" ma:contentTypeDescription="새 문서를 만듭니다." ma:contentTypeScope="" ma:versionID="48917218b14333824ba212a51595e1c1">
  <xsd:schema xmlns:xsd="http://www.w3.org/2001/XMLSchema" xmlns:xs="http://www.w3.org/2001/XMLSchema" xmlns:p="http://schemas.microsoft.com/office/2006/metadata/properties" xmlns:ns2="f4975b96-5393-4f69-8e67-2cfad6e1b8a2" xmlns:ns3="6150061e-ba59-43b3-b7a0-393e281fee08" targetNamespace="http://schemas.microsoft.com/office/2006/metadata/properties" ma:root="true" ma:fieldsID="0a460b90d0779750f8b403fc223506cd" ns2:_="" ns3:_="">
    <xsd:import namespace="f4975b96-5393-4f69-8e67-2cfad6e1b8a2"/>
    <xsd:import namespace="6150061e-ba59-43b3-b7a0-393e281fee0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Location" minOccurs="0"/>
                <xsd:element ref="ns2:MediaServiceOCR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4975b96-5393-4f69-8e67-2cfad6e1b8a2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4" nillable="true" ma:displayName="Location" ma:internalName="MediaServiceLocation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LengthInSeconds" ma:index="20" nillable="true" ma:displayName="Length (seconds)" ma:internalName="MediaLengthInSeconds" ma:readOnly="true">
      <xsd:simpleType>
        <xsd:restriction base="dms:Unknown"/>
      </xsd:simpleType>
    </xsd:element>
    <xsd:element name="lcf76f155ced4ddcb4097134ff3c332f" ma:index="22" nillable="true" ma:taxonomy="true" ma:internalName="lcf76f155ced4ddcb4097134ff3c332f" ma:taxonomyFieldName="MediaServiceImageTags" ma:displayName="이미지 태그" ma:readOnly="false" ma:fieldId="{5cf76f15-5ced-4ddc-b409-7134ff3c332f}" ma:taxonomyMulti="true" ma:sspId="8a23ea9a-122e-4335-9e42-432f5c818abc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4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150061e-ba59-43b3-b7a0-393e281fee08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공유 대상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세부 정보 공유" ma:internalName="SharedWithDetails" ma:readOnly="true">
      <xsd:simpleType>
        <xsd:restriction base="dms:Note">
          <xsd:maxLength value="255"/>
        </xsd:restriction>
      </xsd:simpleType>
    </xsd:element>
    <xsd:element name="TaxCatchAll" ma:index="23" nillable="true" ma:displayName="Taxonomy Catch All Column" ma:hidden="true" ma:list="{f8d7a478-fff5-444b-a477-7b4601014f09}" ma:internalName="TaxCatchAll" ma:showField="CatchAllData" ma:web="6150061e-ba59-43b3-b7a0-393e281fee0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f4975b96-5393-4f69-8e67-2cfad6e1b8a2">
      <Terms xmlns="http://schemas.microsoft.com/office/infopath/2007/PartnerControls"/>
    </lcf76f155ced4ddcb4097134ff3c332f>
    <TaxCatchAll xmlns="6150061e-ba59-43b3-b7a0-393e281fee08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12F43399-BE38-4F93-9DB7-7734F75DB511}"/>
</file>

<file path=customXml/itemProps2.xml><?xml version="1.0" encoding="utf-8"?>
<ds:datastoreItem xmlns:ds="http://schemas.openxmlformats.org/officeDocument/2006/customXml" ds:itemID="{D3161E4C-CF5A-4B9F-BA22-97755B4C795A}"/>
</file>

<file path=customXml/itemProps3.xml><?xml version="1.0" encoding="utf-8"?>
<ds:datastoreItem xmlns:ds="http://schemas.openxmlformats.org/officeDocument/2006/customXml" ds:itemID="{9B53FD08-E656-48F5-9DF3-3B4B1A4F5641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makoto fujioka</dc:creator>
  <cp:keywords/>
  <dc:description/>
  <cp:lastModifiedBy>Lee Minyoung</cp:lastModifiedBy>
  <cp:revision/>
  <dcterms:created xsi:type="dcterms:W3CDTF">2023-03-22T06:39:58Z</dcterms:created>
  <dcterms:modified xsi:type="dcterms:W3CDTF">2024-04-29T05:38:41Z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0x010100EF05BB98F6B1DE4085493A65FA7E93BA</vt:lpwstr>
  </property>
  <property fmtid="{D5CDD505-2E9C-101B-9397-08002B2CF9AE}" pid="3" name="MediaServiceImageTags">
    <vt:lpwstr/>
  </property>
</Properties>
</file>